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sellemy\Documents\1 Privé personnel et confidentiel\CFE-CGC\0 Comminications\2025.11\"/>
    </mc:Choice>
  </mc:AlternateContent>
  <xr:revisionPtr revIDLastSave="0" documentId="8_{A77CBB75-99CD-4511-B1F1-23853FB2C9D7}" xr6:coauthVersionLast="47" xr6:coauthVersionMax="47" xr10:uidLastSave="{00000000-0000-0000-0000-000000000000}"/>
  <bookViews>
    <workbookView xWindow="-110" yWindow="-110" windowWidth="19420" windowHeight="10300" tabRatio="917" xr2:uid="{00000000-000D-0000-FFFF-FFFF00000000}"/>
  </bookViews>
  <sheets>
    <sheet name="Suivi Congés &amp; RTT" sheetId="6" r:id="rId1"/>
    <sheet name="CP de base" sheetId="25" r:id="rId2"/>
    <sheet name="CPA" sheetId="26" r:id="rId3"/>
    <sheet name="RTT" sheetId="27" r:id="rId4"/>
    <sheet name="Q2" sheetId="22" r:id="rId5"/>
    <sheet name="Modalités CP" sheetId="28" r:id="rId6"/>
    <sheet name="CP" sheetId="17" state="hidden" r:id="rId7"/>
    <sheet name="Calendrier" sheetId="1" r:id="rId8"/>
    <sheet name="Feuil1" sheetId="24" state="hidden" r:id="rId9"/>
    <sheet name="Feuil2" sheetId="29" state="hidden" r:id="rId10"/>
    <sheet name="Feuil4" sheetId="31" state="hidden" r:id="rId11"/>
    <sheet name="Par. CAL." sheetId="4" state="hidden" r:id="rId12"/>
  </sheets>
  <definedNames>
    <definedName name="AnEnCours">'Suivi Congés &amp; RTT'!$G$12</definedName>
    <definedName name="conges_matin">'Suivi Congés &amp; RTT'!$T$16:$V$49</definedName>
    <definedName name="conges_soir">'Suivi Congés &amp; RTT'!$W$16:$X$49</definedName>
    <definedName name="d_CET">'Suivi Congés &amp; RTT'!$J$10:$N$10</definedName>
    <definedName name="d_CP" localSheetId="0">'Suivi Congés &amp; RTT'!$J$4:$N$4</definedName>
    <definedName name="d_Cpan">'Suivi Congés &amp; RTT'!$J$5:$N$5</definedName>
    <definedName name="d_CPex" localSheetId="0">'Suivi Congés &amp; RTT'!$J$6:$N$6</definedName>
    <definedName name="d_dea" localSheetId="0">'Suivi Congés &amp; RTT'!$J$11:$N$11</definedName>
    <definedName name="d_Q1M" localSheetId="0">'Suivi Congés &amp; RTT'!$J$8:$N$8</definedName>
    <definedName name="d_Q1S" localSheetId="0">'Suivi Congés &amp; RTT'!$J$7:$N$7</definedName>
    <definedName name="d_Q2" localSheetId="0">'Suivi Congés &amp; RTT'!$J$9:$N$9</definedName>
    <definedName name="d_total">'Suivi Congés &amp; RTT'!$J$12:$N$12</definedName>
    <definedName name="date_debut">'Par. CAL.'!$H$3</definedName>
    <definedName name="date_debut1">'Par. CAL.'!$I$3</definedName>
    <definedName name="DEA_acquis" localSheetId="0">'Suivi Congés &amp; RTT'!$S$16:$S$27</definedName>
    <definedName name="debut">Calendrier!$D$5</definedName>
    <definedName name="Données_à_garder" localSheetId="1">#REF!,#REF!,#REF!,#REF!,#REF!,#REF!</definedName>
    <definedName name="Données_à_garder" localSheetId="2">#REF!,#REF!,#REF!,#REF!,#REF!,#REF!</definedName>
    <definedName name="Données_à_garder" localSheetId="5">#REF!,#REF!,#REF!,#REF!,#REF!,#REF!</definedName>
    <definedName name="Données_à_garder" localSheetId="3">#REF!,#REF!,#REF!,#REF!,#REF!,#REF!</definedName>
    <definedName name="Données_à_garder">#REF!,#REF!,#REF!,#REF!,#REF!,#REF!</definedName>
    <definedName name="h_CET">'Suivi Congés &amp; RTT'!$P$16:$P$49</definedName>
    <definedName name="h_CP" localSheetId="0">'Suivi Congés &amp; RTT'!$J$16:$J$49</definedName>
    <definedName name="h_CPan">'Suivi Congés &amp; RTT'!$K$16:$K$49</definedName>
    <definedName name="h_CPex" localSheetId="0">'Suivi Congés &amp; RTT'!$L$16:$L$49</definedName>
    <definedName name="h_DDeb" localSheetId="0">'Suivi Congés &amp; RTT'!$B$16:$B$49</definedName>
    <definedName name="h_DEA" localSheetId="0">'Suivi Congés &amp; RTT'!$Q$16:$Q$49</definedName>
    <definedName name="h_Dfin" localSheetId="0">'Suivi Congés &amp; RTT'!$E$16:$E$49</definedName>
    <definedName name="h_JOuvrés" localSheetId="0">'Suivi Congés &amp; RTT'!$H$16:$H$49</definedName>
    <definedName name="h_PartDDeb" localSheetId="0">'Suivi Congés &amp; RTT'!$D$16:$D$49</definedName>
    <definedName name="H_PartDFin" localSheetId="0">'Suivi Congés &amp; RTT'!$G$16:$G$49</definedName>
    <definedName name="h_Q1M" localSheetId="0">'Suivi Congés &amp; RTT'!$N$16:$N$49</definedName>
    <definedName name="h_Q1S" localSheetId="0">'Suivi Congés &amp; RTT'!$M$16:$M$49</definedName>
    <definedName name="h_Q2" localSheetId="0">'Suivi Congés &amp; RTT'!$O$16:$O$49</definedName>
    <definedName name="_xlnm.Print_Titles" localSheetId="7">Calendrier!$1:$2</definedName>
    <definedName name="_xlnm.Print_Titles" localSheetId="0">'Suivi Congés &amp; RTT'!$1:$1</definedName>
    <definedName name="param_jours_feries" localSheetId="6">CP!#REF!</definedName>
    <definedName name="param_jours_feries">'Par. CAL.'!$L$3:$L$83</definedName>
    <definedName name="param_jours_feries_libelles" localSheetId="6">CP!#REF!</definedName>
    <definedName name="param_jours_feries_libelles">'Par. CAL.'!$L$3:$M$83</definedName>
    <definedName name="param_jours_semaine" localSheetId="6">CP!#REF!</definedName>
    <definedName name="param_jours_semaine">'Par. CAL.'!$B$3:$C$9</definedName>
    <definedName name="param_vacances" localSheetId="6">CP!#REF!</definedName>
    <definedName name="_xlnm.Print_Area" localSheetId="7">Calendrier!$A$1:$CU$74</definedName>
    <definedName name="_xlnm.Print_Area" localSheetId="11">'Par. CAL.'!$B$1:$M$83</definedName>
    <definedName name="_xlnm.Print_Area" localSheetId="0">'Suivi Congés &amp; RTT'!$B$1:$R$64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E1" i="6" s="1"/>
  <c r="AJ48" i="6" l="1"/>
  <c r="AJ47" i="6"/>
  <c r="AJ46" i="6"/>
  <c r="AJ45" i="6"/>
  <c r="AJ44" i="6"/>
  <c r="AJ43" i="6"/>
  <c r="AJ42" i="6"/>
  <c r="AJ41" i="6"/>
  <c r="AJ40" i="6"/>
  <c r="AJ39" i="6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D16" i="6"/>
  <c r="P4" i="4" l="1"/>
  <c r="G10" i="6"/>
  <c r="H48" i="6" l="1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I3" i="4"/>
  <c r="L14" i="4"/>
  <c r="L13" i="4"/>
  <c r="L12" i="4"/>
  <c r="L11" i="4"/>
  <c r="L10" i="4"/>
  <c r="L7" i="4"/>
  <c r="L6" i="4"/>
  <c r="L5" i="4"/>
  <c r="L3" i="4"/>
  <c r="P15" i="4"/>
  <c r="P14" i="4"/>
  <c r="P13" i="4"/>
  <c r="P12" i="4"/>
  <c r="P11" i="4"/>
  <c r="P7" i="4"/>
  <c r="P6" i="4"/>
  <c r="P3" i="4"/>
  <c r="N1" i="4"/>
  <c r="E2" i="31"/>
  <c r="E14" i="31"/>
  <c r="E13" i="31"/>
  <c r="E12" i="31"/>
  <c r="E11" i="31"/>
  <c r="E10" i="31"/>
  <c r="E6" i="31"/>
  <c r="E5" i="31"/>
  <c r="E3" i="31"/>
  <c r="E4" i="31" s="1"/>
  <c r="L9" i="4" l="1"/>
  <c r="L4" i="4"/>
  <c r="L8" i="4"/>
  <c r="P5" i="4"/>
  <c r="P10" i="4" s="1"/>
  <c r="E7" i="31"/>
  <c r="E8" i="31"/>
  <c r="E9" i="31"/>
  <c r="P8" i="4" l="1"/>
  <c r="P9" i="4"/>
  <c r="E55" i="6"/>
  <c r="P52" i="6"/>
  <c r="P53" i="6" s="1"/>
  <c r="P10" i="6"/>
  <c r="Q10" i="6" s="1"/>
  <c r="O52" i="6"/>
  <c r="O53" i="6" s="1"/>
  <c r="Q9" i="6"/>
  <c r="P9" i="6"/>
  <c r="O9" i="6"/>
  <c r="O10" i="6"/>
  <c r="Z18" i="6"/>
  <c r="AV48" i="6"/>
  <c r="AV47" i="6"/>
  <c r="AV46" i="6"/>
  <c r="AV45" i="6"/>
  <c r="AV44" i="6"/>
  <c r="AV43" i="6"/>
  <c r="AV42" i="6"/>
  <c r="AV41" i="6"/>
  <c r="AV40" i="6"/>
  <c r="AV39" i="6"/>
  <c r="AV38" i="6"/>
  <c r="AV37" i="6"/>
  <c r="AV36" i="6"/>
  <c r="AV35" i="6"/>
  <c r="AV34" i="6"/>
  <c r="AV33" i="6"/>
  <c r="AV32" i="6"/>
  <c r="AV31" i="6"/>
  <c r="AV30" i="6"/>
  <c r="AV29" i="6"/>
  <c r="AV27" i="6"/>
  <c r="AV26" i="6"/>
  <c r="AV25" i="6"/>
  <c r="AV24" i="6"/>
  <c r="AV23" i="6"/>
  <c r="AV22" i="6"/>
  <c r="AV21" i="6"/>
  <c r="AV19" i="6"/>
  <c r="V32" i="6" l="1"/>
  <c r="V31" i="6"/>
  <c r="V30" i="6"/>
  <c r="V29" i="6"/>
  <c r="V27" i="6"/>
  <c r="V26" i="6"/>
  <c r="V25" i="6"/>
  <c r="V24" i="6"/>
  <c r="V23" i="6"/>
  <c r="O5" i="6" l="1"/>
  <c r="P5" i="6"/>
  <c r="Q5" i="6" s="1"/>
  <c r="K52" i="6"/>
  <c r="K53" i="6" s="1"/>
  <c r="L52" i="6"/>
  <c r="P6" i="6"/>
  <c r="P4" i="6"/>
  <c r="O7" i="6" l="1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7" i="6"/>
  <c r="Z16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D5" i="1"/>
  <c r="BM1" i="1" s="1"/>
  <c r="AI45" i="6"/>
  <c r="AP45" i="6" s="1"/>
  <c r="AH45" i="6"/>
  <c r="AO45" i="6" s="1"/>
  <c r="AG45" i="6"/>
  <c r="AN45" i="6" s="1"/>
  <c r="AD45" i="6"/>
  <c r="AK45" i="6" s="1"/>
  <c r="AE45" i="6"/>
  <c r="AL45" i="6" s="1"/>
  <c r="AF45" i="6"/>
  <c r="AM45" i="6" s="1"/>
  <c r="AI44" i="6"/>
  <c r="AP44" i="6" s="1"/>
  <c r="AH44" i="6"/>
  <c r="AO44" i="6" s="1"/>
  <c r="AG44" i="6"/>
  <c r="AN44" i="6" s="1"/>
  <c r="AD44" i="6"/>
  <c r="AK44" i="6" s="1"/>
  <c r="AE44" i="6"/>
  <c r="AL44" i="6" s="1"/>
  <c r="AF44" i="6"/>
  <c r="AM44" i="6" s="1"/>
  <c r="AI43" i="6"/>
  <c r="AP43" i="6" s="1"/>
  <c r="AH43" i="6"/>
  <c r="AO43" i="6" s="1"/>
  <c r="AG43" i="6"/>
  <c r="AN43" i="6" s="1"/>
  <c r="AD43" i="6"/>
  <c r="AK43" i="6" s="1"/>
  <c r="AE43" i="6"/>
  <c r="AL43" i="6" s="1"/>
  <c r="AF43" i="6"/>
  <c r="AM43" i="6" s="1"/>
  <c r="AI42" i="6"/>
  <c r="AP42" i="6" s="1"/>
  <c r="AH42" i="6"/>
  <c r="AO42" i="6" s="1"/>
  <c r="AG42" i="6"/>
  <c r="AN42" i="6" s="1"/>
  <c r="AD42" i="6"/>
  <c r="AK42" i="6" s="1"/>
  <c r="AE42" i="6"/>
  <c r="AL42" i="6" s="1"/>
  <c r="AF42" i="6"/>
  <c r="AM42" i="6" s="1"/>
  <c r="AI41" i="6"/>
  <c r="AP41" i="6" s="1"/>
  <c r="AH41" i="6"/>
  <c r="AO41" i="6" s="1"/>
  <c r="AG41" i="6"/>
  <c r="AN41" i="6" s="1"/>
  <c r="X41" i="6"/>
  <c r="Y41" i="6" s="1"/>
  <c r="AD41" i="6"/>
  <c r="AK41" i="6" s="1"/>
  <c r="AE41" i="6"/>
  <c r="AL41" i="6" s="1"/>
  <c r="AF41" i="6"/>
  <c r="AM41" i="6" s="1"/>
  <c r="AI40" i="6"/>
  <c r="AP40" i="6" s="1"/>
  <c r="AH40" i="6"/>
  <c r="AO40" i="6" s="1"/>
  <c r="AG40" i="6"/>
  <c r="AN40" i="6" s="1"/>
  <c r="X40" i="6"/>
  <c r="Y40" i="6" s="1"/>
  <c r="AD40" i="6"/>
  <c r="AK40" i="6" s="1"/>
  <c r="AE40" i="6"/>
  <c r="AL40" i="6" s="1"/>
  <c r="AF40" i="6"/>
  <c r="AM40" i="6" s="1"/>
  <c r="AI39" i="6"/>
  <c r="AP39" i="6" s="1"/>
  <c r="AH39" i="6"/>
  <c r="AO39" i="6" s="1"/>
  <c r="AG39" i="6"/>
  <c r="AN39" i="6" s="1"/>
  <c r="X39" i="6"/>
  <c r="Y39" i="6" s="1"/>
  <c r="AD39" i="6"/>
  <c r="AK39" i="6" s="1"/>
  <c r="AE39" i="6"/>
  <c r="AL39" i="6" s="1"/>
  <c r="AF39" i="6"/>
  <c r="AM39" i="6" s="1"/>
  <c r="AI38" i="6"/>
  <c r="AP38" i="6" s="1"/>
  <c r="AH38" i="6"/>
  <c r="AO38" i="6" s="1"/>
  <c r="AG38" i="6"/>
  <c r="AN38" i="6" s="1"/>
  <c r="V38" i="6"/>
  <c r="W38" i="6" s="1"/>
  <c r="AD38" i="6"/>
  <c r="AK38" i="6" s="1"/>
  <c r="AE38" i="6"/>
  <c r="AL38" i="6" s="1"/>
  <c r="AF38" i="6"/>
  <c r="AM38" i="6" s="1"/>
  <c r="AI37" i="6"/>
  <c r="AP37" i="6" s="1"/>
  <c r="AH37" i="6"/>
  <c r="AO37" i="6" s="1"/>
  <c r="AG37" i="6"/>
  <c r="AN37" i="6" s="1"/>
  <c r="X37" i="6"/>
  <c r="Y37" i="6" s="1"/>
  <c r="AD37" i="6"/>
  <c r="AK37" i="6" s="1"/>
  <c r="AE37" i="6"/>
  <c r="AL37" i="6" s="1"/>
  <c r="AF37" i="6"/>
  <c r="AM37" i="6" s="1"/>
  <c r="AI36" i="6"/>
  <c r="AP36" i="6" s="1"/>
  <c r="AH36" i="6"/>
  <c r="AO36" i="6" s="1"/>
  <c r="AG36" i="6"/>
  <c r="AN36" i="6" s="1"/>
  <c r="V36" i="6"/>
  <c r="W36" i="6" s="1"/>
  <c r="AD36" i="6"/>
  <c r="AK36" i="6" s="1"/>
  <c r="AE36" i="6"/>
  <c r="AL36" i="6" s="1"/>
  <c r="AF36" i="6"/>
  <c r="AM36" i="6" s="1"/>
  <c r="AI48" i="6"/>
  <c r="AP48" i="6" s="1"/>
  <c r="AH48" i="6"/>
  <c r="AO48" i="6" s="1"/>
  <c r="AG48" i="6"/>
  <c r="AN48" i="6" s="1"/>
  <c r="AF48" i="6"/>
  <c r="AM48" i="6" s="1"/>
  <c r="AE48" i="6"/>
  <c r="AL48" i="6" s="1"/>
  <c r="AD48" i="6"/>
  <c r="AK48" i="6" s="1"/>
  <c r="V48" i="6"/>
  <c r="W48" i="6" s="1"/>
  <c r="AI47" i="6"/>
  <c r="AP47" i="6" s="1"/>
  <c r="V47" i="6"/>
  <c r="W47" i="6" s="1"/>
  <c r="AD47" i="6"/>
  <c r="AK47" i="6" s="1"/>
  <c r="AE47" i="6"/>
  <c r="AL47" i="6" s="1"/>
  <c r="AF47" i="6"/>
  <c r="AM47" i="6" s="1"/>
  <c r="AG47" i="6"/>
  <c r="AN47" i="6" s="1"/>
  <c r="AH47" i="6"/>
  <c r="AO47" i="6" s="1"/>
  <c r="AI46" i="6"/>
  <c r="AP46" i="6" s="1"/>
  <c r="AD46" i="6"/>
  <c r="AK46" i="6" s="1"/>
  <c r="AE46" i="6"/>
  <c r="AL46" i="6" s="1"/>
  <c r="AF46" i="6"/>
  <c r="AM46" i="6" s="1"/>
  <c r="AG46" i="6"/>
  <c r="AN46" i="6" s="1"/>
  <c r="AH46" i="6"/>
  <c r="AO46" i="6" s="1"/>
  <c r="AD17" i="6"/>
  <c r="AK17" i="6" s="1"/>
  <c r="AD19" i="6"/>
  <c r="AK19" i="6" s="1"/>
  <c r="AD20" i="6"/>
  <c r="AK20" i="6" s="1"/>
  <c r="AD22" i="6"/>
  <c r="AK22" i="6" s="1"/>
  <c r="AD23" i="6"/>
  <c r="AK23" i="6" s="1"/>
  <c r="AD24" i="6"/>
  <c r="AK24" i="6" s="1"/>
  <c r="AD25" i="6"/>
  <c r="AK25" i="6" s="1"/>
  <c r="AD26" i="6"/>
  <c r="AK26" i="6" s="1"/>
  <c r="AD27" i="6"/>
  <c r="AK27" i="6" s="1"/>
  <c r="AD28" i="6"/>
  <c r="AK28" i="6" s="1"/>
  <c r="AD29" i="6"/>
  <c r="AK29" i="6" s="1"/>
  <c r="AD30" i="6"/>
  <c r="AK30" i="6" s="1"/>
  <c r="AD31" i="6"/>
  <c r="AK31" i="6" s="1"/>
  <c r="AD32" i="6"/>
  <c r="AK32" i="6" s="1"/>
  <c r="AD33" i="6"/>
  <c r="AK33" i="6" s="1"/>
  <c r="AD34" i="6"/>
  <c r="AK34" i="6" s="1"/>
  <c r="AD35" i="6"/>
  <c r="AK35" i="6" s="1"/>
  <c r="AK16" i="6"/>
  <c r="P11" i="6"/>
  <c r="AH26" i="6"/>
  <c r="AO26" i="6" s="1"/>
  <c r="AH27" i="6"/>
  <c r="AO27" i="6" s="1"/>
  <c r="AH28" i="6"/>
  <c r="AO28" i="6" s="1"/>
  <c r="O6" i="6"/>
  <c r="AH19" i="6"/>
  <c r="AO19" i="6" s="1"/>
  <c r="AH22" i="6"/>
  <c r="AO22" i="6" s="1"/>
  <c r="AH23" i="6"/>
  <c r="AO23" i="6" s="1"/>
  <c r="AH24" i="6"/>
  <c r="AO24" i="6" s="1"/>
  <c r="AH25" i="6"/>
  <c r="AO25" i="6" s="1"/>
  <c r="AI16" i="6"/>
  <c r="AP16" i="6" s="1"/>
  <c r="AE19" i="6"/>
  <c r="AL19" i="6" s="1"/>
  <c r="AE20" i="6"/>
  <c r="AL20" i="6" s="1"/>
  <c r="AI20" i="6"/>
  <c r="AP20" i="6" s="1"/>
  <c r="AE21" i="6"/>
  <c r="AL21" i="6" s="1"/>
  <c r="AH21" i="6"/>
  <c r="AO21" i="6" s="1"/>
  <c r="AI21" i="6"/>
  <c r="AP21" i="6" s="1"/>
  <c r="AE22" i="6"/>
  <c r="AL22" i="6" s="1"/>
  <c r="AI22" i="6"/>
  <c r="AP22" i="6" s="1"/>
  <c r="AE23" i="6"/>
  <c r="AL23" i="6" s="1"/>
  <c r="AE24" i="6"/>
  <c r="AL24" i="6" s="1"/>
  <c r="AI24" i="6"/>
  <c r="AP24" i="6" s="1"/>
  <c r="AE25" i="6"/>
  <c r="AL25" i="6" s="1"/>
  <c r="AI25" i="6"/>
  <c r="AP25" i="6" s="1"/>
  <c r="AE26" i="6"/>
  <c r="AL26" i="6" s="1"/>
  <c r="AG26" i="6"/>
  <c r="AN26" i="6" s="1"/>
  <c r="AI26" i="6"/>
  <c r="AP26" i="6" s="1"/>
  <c r="AE27" i="6"/>
  <c r="AL27" i="6" s="1"/>
  <c r="AI27" i="6"/>
  <c r="AP27" i="6" s="1"/>
  <c r="AE28" i="6"/>
  <c r="AL28" i="6" s="1"/>
  <c r="AG28" i="6"/>
  <c r="AN28" i="6" s="1"/>
  <c r="AI28" i="6"/>
  <c r="AP28" i="6" s="1"/>
  <c r="X29" i="6"/>
  <c r="Y29" i="6" s="1"/>
  <c r="AE29" i="6"/>
  <c r="AL29" i="6" s="1"/>
  <c r="AG29" i="6"/>
  <c r="AN29" i="6" s="1"/>
  <c r="AH29" i="6"/>
  <c r="AO29" i="6" s="1"/>
  <c r="AI29" i="6"/>
  <c r="AP29" i="6" s="1"/>
  <c r="AE30" i="6"/>
  <c r="AL30" i="6" s="1"/>
  <c r="AH30" i="6"/>
  <c r="AO30" i="6" s="1"/>
  <c r="AI30" i="6"/>
  <c r="AP30" i="6" s="1"/>
  <c r="W31" i="6"/>
  <c r="AE31" i="6"/>
  <c r="AL31" i="6" s="1"/>
  <c r="AF31" i="6"/>
  <c r="AM31" i="6" s="1"/>
  <c r="AH31" i="6"/>
  <c r="AO31" i="6" s="1"/>
  <c r="AI31" i="6"/>
  <c r="AP31" i="6" s="1"/>
  <c r="AE32" i="6"/>
  <c r="AL32" i="6" s="1"/>
  <c r="AF32" i="6"/>
  <c r="AM32" i="6" s="1"/>
  <c r="AH32" i="6"/>
  <c r="AO32" i="6" s="1"/>
  <c r="AI32" i="6"/>
  <c r="AP32" i="6" s="1"/>
  <c r="X33" i="6"/>
  <c r="Y33" i="6" s="1"/>
  <c r="AE33" i="6"/>
  <c r="AL33" i="6" s="1"/>
  <c r="AF33" i="6"/>
  <c r="AM33" i="6" s="1"/>
  <c r="AH33" i="6"/>
  <c r="AO33" i="6" s="1"/>
  <c r="AI33" i="6"/>
  <c r="AP33" i="6" s="1"/>
  <c r="V34" i="6"/>
  <c r="W34" i="6" s="1"/>
  <c r="AE34" i="6"/>
  <c r="AL34" i="6" s="1"/>
  <c r="AF34" i="6"/>
  <c r="AM34" i="6" s="1"/>
  <c r="AG34" i="6"/>
  <c r="AN34" i="6" s="1"/>
  <c r="AH34" i="6"/>
  <c r="AO34" i="6" s="1"/>
  <c r="AI34" i="6"/>
  <c r="AP34" i="6" s="1"/>
  <c r="X35" i="6"/>
  <c r="Y35" i="6" s="1"/>
  <c r="AE35" i="6"/>
  <c r="AL35" i="6" s="1"/>
  <c r="AF35" i="6"/>
  <c r="AM35" i="6" s="1"/>
  <c r="AG35" i="6"/>
  <c r="AN35" i="6" s="1"/>
  <c r="AH35" i="6"/>
  <c r="AO35" i="6" s="1"/>
  <c r="AI35" i="6"/>
  <c r="AP35" i="6" s="1"/>
  <c r="J12" i="6"/>
  <c r="Q4" i="6"/>
  <c r="Q6" i="6"/>
  <c r="P8" i="6"/>
  <c r="Q8" i="6" s="1"/>
  <c r="O4" i="6"/>
  <c r="O8" i="6"/>
  <c r="O11" i="6"/>
  <c r="Q52" i="6"/>
  <c r="N52" i="6"/>
  <c r="M52" i="6"/>
  <c r="M53" i="6" s="1"/>
  <c r="L53" i="6"/>
  <c r="J52" i="6"/>
  <c r="J53" i="6" s="1"/>
  <c r="AF25" i="6"/>
  <c r="AM25" i="6" s="1"/>
  <c r="AG27" i="6"/>
  <c r="AN27" i="6" s="1"/>
  <c r="AG31" i="6"/>
  <c r="AN31" i="6" s="1"/>
  <c r="AF29" i="6"/>
  <c r="AM29" i="6" s="1"/>
  <c r="AF30" i="6"/>
  <c r="AM30" i="6" s="1"/>
  <c r="AG30" i="6"/>
  <c r="AN30" i="6" s="1"/>
  <c r="AG32" i="6"/>
  <c r="AN32" i="6" s="1"/>
  <c r="AG33" i="6"/>
  <c r="AN33" i="6" s="1"/>
  <c r="P7" i="6"/>
  <c r="Q7" i="6" s="1"/>
  <c r="AI23" i="6"/>
  <c r="AP23" i="6" s="1"/>
  <c r="AF24" i="6"/>
  <c r="AM24" i="6" s="1"/>
  <c r="AG22" i="6"/>
  <c r="AN22" i="6" s="1"/>
  <c r="W23" i="6"/>
  <c r="X25" i="6"/>
  <c r="Y25" i="6" s="1"/>
  <c r="X24" i="6"/>
  <c r="Y24" i="6" s="1"/>
  <c r="AF27" i="6"/>
  <c r="AM27" i="6" s="1"/>
  <c r="AG21" i="6"/>
  <c r="AN21" i="6" s="1"/>
  <c r="W27" i="6"/>
  <c r="AF23" i="6"/>
  <c r="AM23" i="6" s="1"/>
  <c r="AF26" i="6"/>
  <c r="AM26" i="6" s="1"/>
  <c r="AG25" i="6"/>
  <c r="AN25" i="6" s="1"/>
  <c r="AG24" i="6"/>
  <c r="AN24" i="6" s="1"/>
  <c r="AG23" i="6"/>
  <c r="AN23" i="6" s="1"/>
  <c r="O1" i="4" l="1"/>
  <c r="L23" i="4"/>
  <c r="L17" i="4"/>
  <c r="L22" i="4"/>
  <c r="L24" i="4"/>
  <c r="L18" i="4"/>
  <c r="L15" i="4"/>
  <c r="L25" i="4"/>
  <c r="L19" i="4"/>
  <c r="L26" i="4"/>
  <c r="P12" i="6"/>
  <c r="J19" i="4"/>
  <c r="N53" i="6"/>
  <c r="T49" i="6"/>
  <c r="V49" i="6" s="1"/>
  <c r="J45" i="4"/>
  <c r="J34" i="4"/>
  <c r="X48" i="6"/>
  <c r="Y48" i="6" s="1"/>
  <c r="X47" i="6"/>
  <c r="Y47" i="6" s="1"/>
  <c r="V41" i="6"/>
  <c r="W41" i="6" s="1"/>
  <c r="J18" i="4"/>
  <c r="J40" i="4"/>
  <c r="J27" i="4"/>
  <c r="R5" i="1"/>
  <c r="AF5" i="1" s="1"/>
  <c r="AK5" i="1" s="1"/>
  <c r="J30" i="4"/>
  <c r="J13" i="4"/>
  <c r="J56" i="4"/>
  <c r="D6" i="1"/>
  <c r="B6" i="1" s="1"/>
  <c r="J67" i="4"/>
  <c r="J49" i="4"/>
  <c r="I5" i="1"/>
  <c r="J59" i="4"/>
  <c r="J54" i="4"/>
  <c r="J82" i="4"/>
  <c r="B5" i="1"/>
  <c r="J79" i="4"/>
  <c r="J43" i="4"/>
  <c r="J61" i="4"/>
  <c r="J31" i="4"/>
  <c r="G6" i="6"/>
  <c r="G5" i="1"/>
  <c r="J32" i="4"/>
  <c r="J41" i="4"/>
  <c r="B4" i="1"/>
  <c r="J35" i="4"/>
  <c r="J47" i="4"/>
  <c r="J65" i="4"/>
  <c r="J36" i="4"/>
  <c r="J70" i="4"/>
  <c r="J78" i="4"/>
  <c r="J17" i="4"/>
  <c r="G8" i="6"/>
  <c r="G4" i="6"/>
  <c r="J3" i="6"/>
  <c r="G7" i="6"/>
  <c r="V39" i="6"/>
  <c r="W39" i="6" s="1"/>
  <c r="G9" i="6"/>
  <c r="M3" i="6"/>
  <c r="V33" i="6"/>
  <c r="W33" i="6" s="1"/>
  <c r="X23" i="6"/>
  <c r="Y23" i="6" s="1"/>
  <c r="G5" i="6"/>
  <c r="X38" i="6"/>
  <c r="Y38" i="6" s="1"/>
  <c r="X34" i="6"/>
  <c r="Y34" i="6" s="1"/>
  <c r="X27" i="6"/>
  <c r="Y27" i="6" s="1"/>
  <c r="X31" i="6"/>
  <c r="Y31" i="6" s="1"/>
  <c r="V37" i="6"/>
  <c r="W37" i="6" s="1"/>
  <c r="W49" i="6"/>
  <c r="X49" i="6" s="1"/>
  <c r="M12" i="6"/>
  <c r="W25" i="6"/>
  <c r="Q53" i="6"/>
  <c r="W24" i="6"/>
  <c r="V40" i="6"/>
  <c r="W40" i="6" s="1"/>
  <c r="Q11" i="6"/>
  <c r="X36" i="6"/>
  <c r="Y36" i="6" s="1"/>
  <c r="I52" i="6"/>
  <c r="O12" i="6"/>
  <c r="W29" i="6"/>
  <c r="V35" i="6"/>
  <c r="W35" i="6" s="1"/>
  <c r="X45" i="6"/>
  <c r="Y45" i="6" s="1"/>
  <c r="V45" i="6"/>
  <c r="W45" i="6" s="1"/>
  <c r="X43" i="6"/>
  <c r="Y43" i="6" s="1"/>
  <c r="V43" i="6"/>
  <c r="W43" i="6" s="1"/>
  <c r="V46" i="6"/>
  <c r="W46" i="6" s="1"/>
  <c r="X46" i="6"/>
  <c r="Y46" i="6" s="1"/>
  <c r="X42" i="6"/>
  <c r="Y42" i="6" s="1"/>
  <c r="V42" i="6"/>
  <c r="W42" i="6" s="1"/>
  <c r="X26" i="6"/>
  <c r="Y26" i="6" s="1"/>
  <c r="W26" i="6"/>
  <c r="W32" i="6"/>
  <c r="X32" i="6"/>
  <c r="Y32" i="6" s="1"/>
  <c r="W30" i="6"/>
  <c r="X30" i="6"/>
  <c r="Y30" i="6" s="1"/>
  <c r="V44" i="6"/>
  <c r="W44" i="6" s="1"/>
  <c r="X44" i="6"/>
  <c r="Y44" i="6" s="1"/>
  <c r="H16" i="6" l="1"/>
  <c r="L20" i="4"/>
  <c r="L16" i="4"/>
  <c r="L21" i="4"/>
  <c r="J20" i="4"/>
  <c r="E62" i="6"/>
  <c r="I53" i="6"/>
  <c r="J33" i="4"/>
  <c r="J73" i="4"/>
  <c r="J68" i="4"/>
  <c r="J76" i="4"/>
  <c r="J15" i="4"/>
  <c r="J53" i="4"/>
  <c r="J83" i="4"/>
  <c r="J38" i="4"/>
  <c r="D7" i="1"/>
  <c r="B7" i="1" s="1"/>
  <c r="J16" i="4"/>
  <c r="J77" i="4"/>
  <c r="J51" i="4"/>
  <c r="J55" i="4"/>
  <c r="J69" i="4"/>
  <c r="J58" i="4"/>
  <c r="J63" i="4"/>
  <c r="AT5" i="1"/>
  <c r="AR4" i="1" s="1"/>
  <c r="P5" i="1"/>
  <c r="AF6" i="1"/>
  <c r="AK6" i="1" s="1"/>
  <c r="P4" i="1"/>
  <c r="J80" i="4"/>
  <c r="J23" i="4"/>
  <c r="AD5" i="1"/>
  <c r="R6" i="1"/>
  <c r="R7" i="1" s="1"/>
  <c r="J74" i="4"/>
  <c r="J25" i="4"/>
  <c r="AD4" i="1"/>
  <c r="W5" i="1"/>
  <c r="J24" i="4"/>
  <c r="J28" i="4"/>
  <c r="J81" i="4"/>
  <c r="J71" i="4"/>
  <c r="J48" i="4"/>
  <c r="J75" i="4"/>
  <c r="J39" i="4"/>
  <c r="J52" i="4"/>
  <c r="J60" i="4"/>
  <c r="J57" i="4"/>
  <c r="J14" i="4"/>
  <c r="J42" i="4"/>
  <c r="J26" i="4"/>
  <c r="J44" i="4"/>
  <c r="J62" i="4"/>
  <c r="J37" i="4"/>
  <c r="J64" i="4"/>
  <c r="J72" i="4"/>
  <c r="I6" i="1"/>
  <c r="J12" i="4"/>
  <c r="J29" i="4"/>
  <c r="J50" i="4"/>
  <c r="J66" i="4"/>
  <c r="J21" i="4"/>
  <c r="J22" i="4"/>
  <c r="J46" i="4"/>
  <c r="F55" i="6"/>
  <c r="Q12" i="6"/>
  <c r="AA16" i="6" l="1"/>
  <c r="F62" i="6"/>
  <c r="AR5" i="1"/>
  <c r="D8" i="1"/>
  <c r="B8" i="1" s="1"/>
  <c r="I7" i="1"/>
  <c r="P6" i="1"/>
  <c r="AT6" i="1"/>
  <c r="AR6" i="1" s="1"/>
  <c r="BH5" i="1"/>
  <c r="BH6" i="1" s="1"/>
  <c r="AY5" i="1"/>
  <c r="AD6" i="1"/>
  <c r="G55" i="6"/>
  <c r="AF7" i="1"/>
  <c r="AK7" i="1" s="1"/>
  <c r="W6" i="1"/>
  <c r="N5" i="1"/>
  <c r="N6" i="1" s="1"/>
  <c r="N7" i="1" s="1"/>
  <c r="J5" i="1"/>
  <c r="J6" i="1" s="1"/>
  <c r="J7" i="1" s="1"/>
  <c r="L5" i="1"/>
  <c r="L6" i="1" s="1"/>
  <c r="L7" i="1" s="1"/>
  <c r="R8" i="1"/>
  <c r="P7" i="1"/>
  <c r="W7" i="1"/>
  <c r="AC16" i="6" l="1"/>
  <c r="N8" i="1"/>
  <c r="AW5" i="1"/>
  <c r="V28" i="6"/>
  <c r="W28" i="6" s="1"/>
  <c r="V20" i="6"/>
  <c r="W20" i="6" s="1"/>
  <c r="V18" i="6"/>
  <c r="W18" i="6" s="1"/>
  <c r="V19" i="6"/>
  <c r="AA21" i="6"/>
  <c r="AA22" i="6"/>
  <c r="V17" i="6"/>
  <c r="W17" i="6" s="1"/>
  <c r="V16" i="6"/>
  <c r="H55" i="6"/>
  <c r="AD7" i="1"/>
  <c r="AF8" i="1"/>
  <c r="AF9" i="1" s="1"/>
  <c r="D9" i="1"/>
  <c r="B9" i="1" s="1"/>
  <c r="AA37" i="6"/>
  <c r="AC37" i="6" s="1"/>
  <c r="I8" i="1"/>
  <c r="AW6" i="1"/>
  <c r="L8" i="1"/>
  <c r="J8" i="1"/>
  <c r="AA38" i="6"/>
  <c r="AC38" i="6" s="1"/>
  <c r="AE6" i="1"/>
  <c r="BV5" i="1"/>
  <c r="CJ5" i="1" s="1"/>
  <c r="AA44" i="6"/>
  <c r="AC44" i="6" s="1"/>
  <c r="AA48" i="6"/>
  <c r="AA27" i="6"/>
  <c r="AC27" i="6" s="1"/>
  <c r="BG5" i="1"/>
  <c r="AA43" i="6"/>
  <c r="AC43" i="6" s="1"/>
  <c r="AA40" i="6"/>
  <c r="AC40" i="6" s="1"/>
  <c r="AA29" i="6"/>
  <c r="AC29" i="6" s="1"/>
  <c r="AA41" i="6"/>
  <c r="AC41" i="6" s="1"/>
  <c r="Q6" i="1"/>
  <c r="BF4" i="1"/>
  <c r="BM5" i="1"/>
  <c r="AA45" i="6"/>
  <c r="AC45" i="6" s="1"/>
  <c r="AA46" i="6"/>
  <c r="AC46" i="6" s="1"/>
  <c r="U7" i="1"/>
  <c r="AA31" i="6"/>
  <c r="AC31" i="6" s="1"/>
  <c r="AA35" i="6"/>
  <c r="AC35" i="6" s="1"/>
  <c r="AE5" i="1"/>
  <c r="BK5" i="1"/>
  <c r="AI6" i="1"/>
  <c r="U5" i="1"/>
  <c r="AI5" i="1"/>
  <c r="AA32" i="6"/>
  <c r="AC32" i="6" s="1"/>
  <c r="AS6" i="1"/>
  <c r="AS5" i="1"/>
  <c r="AT7" i="1"/>
  <c r="AT8" i="1" s="1"/>
  <c r="AI7" i="1"/>
  <c r="AA47" i="6"/>
  <c r="AC47" i="6" s="1"/>
  <c r="G7" i="1"/>
  <c r="C8" i="1"/>
  <c r="Q7" i="1"/>
  <c r="AA23" i="6"/>
  <c r="AC23" i="6" s="1"/>
  <c r="C6" i="1"/>
  <c r="AA33" i="6"/>
  <c r="AC33" i="6" s="1"/>
  <c r="AY6" i="1"/>
  <c r="AA26" i="6"/>
  <c r="AC26" i="6" s="1"/>
  <c r="AA30" i="6"/>
  <c r="AC30" i="6" s="1"/>
  <c r="U6" i="1"/>
  <c r="G6" i="1"/>
  <c r="AA39" i="6"/>
  <c r="AC39" i="6" s="1"/>
  <c r="AA36" i="6"/>
  <c r="AC36" i="6" s="1"/>
  <c r="AA42" i="6"/>
  <c r="AC42" i="6" s="1"/>
  <c r="C5" i="1"/>
  <c r="AA28" i="6"/>
  <c r="Q5" i="1"/>
  <c r="BF5" i="1"/>
  <c r="AE7" i="1"/>
  <c r="AA34" i="6"/>
  <c r="AC34" i="6" s="1"/>
  <c r="AA24" i="6"/>
  <c r="AC24" i="6" s="1"/>
  <c r="C7" i="1"/>
  <c r="AA25" i="6"/>
  <c r="AC25" i="6" s="1"/>
  <c r="G8" i="1"/>
  <c r="P8" i="1"/>
  <c r="R9" i="1"/>
  <c r="W8" i="1"/>
  <c r="Q8" i="1"/>
  <c r="U8" i="1"/>
  <c r="BH7" i="1"/>
  <c r="BF6" i="1"/>
  <c r="BM6" i="1"/>
  <c r="BG6" i="1"/>
  <c r="BK6" i="1"/>
  <c r="X28" i="6" l="1"/>
  <c r="Y28" i="6" s="1"/>
  <c r="AC28" i="6"/>
  <c r="AV28" i="6"/>
  <c r="AF28" i="6"/>
  <c r="AM28" i="6" s="1"/>
  <c r="AA20" i="6"/>
  <c r="AC20" i="6" s="1"/>
  <c r="AE16" i="6"/>
  <c r="AC22" i="6"/>
  <c r="AF22" i="6"/>
  <c r="AM22" i="6" s="1"/>
  <c r="AC21" i="6"/>
  <c r="AD21" i="6"/>
  <c r="AK21" i="6" s="1"/>
  <c r="V21" i="6"/>
  <c r="W21" i="6" s="1"/>
  <c r="AA18" i="6"/>
  <c r="AD18" i="6" s="1"/>
  <c r="V22" i="6"/>
  <c r="W22" i="6" s="1"/>
  <c r="BT4" i="1"/>
  <c r="AC48" i="6"/>
  <c r="I55" i="6"/>
  <c r="W19" i="6"/>
  <c r="AA19" i="6"/>
  <c r="AF20" i="6"/>
  <c r="X18" i="6"/>
  <c r="Y18" i="6" s="1"/>
  <c r="X20" i="6"/>
  <c r="Y20" i="6" s="1"/>
  <c r="C9" i="1"/>
  <c r="BU5" i="1"/>
  <c r="L9" i="1"/>
  <c r="N9" i="1"/>
  <c r="AD8" i="1"/>
  <c r="I9" i="1"/>
  <c r="AE8" i="1"/>
  <c r="AK8" i="1"/>
  <c r="J9" i="1"/>
  <c r="AI8" i="1"/>
  <c r="D10" i="1"/>
  <c r="C10" i="1" s="1"/>
  <c r="G9" i="1"/>
  <c r="BT5" i="1"/>
  <c r="CA5" i="1"/>
  <c r="BY5" i="1"/>
  <c r="BV6" i="1"/>
  <c r="BT6" i="1" s="1"/>
  <c r="AY7" i="1"/>
  <c r="W16" i="6"/>
  <c r="AR7" i="1"/>
  <c r="AS7" i="1"/>
  <c r="AW7" i="1"/>
  <c r="H52" i="6"/>
  <c r="H53" i="6" s="1"/>
  <c r="AA17" i="6"/>
  <c r="X17" i="6"/>
  <c r="Y17" i="6" s="1"/>
  <c r="AR8" i="1"/>
  <c r="AY8" i="1"/>
  <c r="AW8" i="1"/>
  <c r="AS8" i="1"/>
  <c r="AT9" i="1"/>
  <c r="W9" i="1"/>
  <c r="U9" i="1"/>
  <c r="P9" i="1"/>
  <c r="R10" i="1"/>
  <c r="Q9" i="1"/>
  <c r="BF7" i="1"/>
  <c r="BK7" i="1"/>
  <c r="BG7" i="1"/>
  <c r="BH8" i="1"/>
  <c r="BM7" i="1"/>
  <c r="CO5" i="1"/>
  <c r="I41" i="1" s="1"/>
  <c r="D41" i="1"/>
  <c r="CM5" i="1"/>
  <c r="G41" i="1" s="1"/>
  <c r="CI5" i="1"/>
  <c r="C41" i="1" s="1"/>
  <c r="CH5" i="1"/>
  <c r="B41" i="1" s="1"/>
  <c r="CJ6" i="1"/>
  <c r="CH4" i="1"/>
  <c r="AI9" i="1"/>
  <c r="AF10" i="1"/>
  <c r="AD9" i="1"/>
  <c r="AK9" i="1"/>
  <c r="AE9" i="1"/>
  <c r="AF16" i="6" l="1"/>
  <c r="AL16" i="6"/>
  <c r="AC18" i="6"/>
  <c r="X21" i="6"/>
  <c r="Y21" i="6" s="1"/>
  <c r="AF21" i="6"/>
  <c r="AM21" i="6" s="1"/>
  <c r="AF19" i="6"/>
  <c r="AM19" i="6" s="1"/>
  <c r="X22" i="6"/>
  <c r="Y22" i="6" s="1"/>
  <c r="AM20" i="6"/>
  <c r="AG20" i="6"/>
  <c r="AN20" i="6" s="1"/>
  <c r="AC17" i="6"/>
  <c r="AV20" i="6"/>
  <c r="J55" i="6"/>
  <c r="K55" i="6" s="1"/>
  <c r="I62" i="6"/>
  <c r="AC19" i="6"/>
  <c r="AG19" i="6"/>
  <c r="AN19" i="6" s="1"/>
  <c r="X19" i="6"/>
  <c r="Y19" i="6" s="1"/>
  <c r="AE18" i="6"/>
  <c r="AK18" i="6"/>
  <c r="H62" i="6" s="1"/>
  <c r="G10" i="1"/>
  <c r="BV7" i="1"/>
  <c r="BV8" i="1" s="1"/>
  <c r="BY6" i="1"/>
  <c r="CA6" i="1"/>
  <c r="J10" i="1"/>
  <c r="BU6" i="1"/>
  <c r="B10" i="1"/>
  <c r="D11" i="1"/>
  <c r="D12" i="1" s="1"/>
  <c r="N10" i="1"/>
  <c r="L10" i="1"/>
  <c r="I10" i="1"/>
  <c r="E5" i="1"/>
  <c r="E6" i="1" s="1"/>
  <c r="E7" i="1" s="1"/>
  <c r="E8" i="1" s="1"/>
  <c r="E9" i="1" s="1"/>
  <c r="E10" i="1" s="1"/>
  <c r="X16" i="6"/>
  <c r="AE17" i="6"/>
  <c r="AF17" i="6" s="1"/>
  <c r="CJ7" i="1"/>
  <c r="CO6" i="1"/>
  <c r="I42" i="1" s="1"/>
  <c r="CH6" i="1"/>
  <c r="B42" i="1" s="1"/>
  <c r="CI6" i="1"/>
  <c r="C42" i="1" s="1"/>
  <c r="D42" i="1"/>
  <c r="CM6" i="1"/>
  <c r="G42" i="1" s="1"/>
  <c r="R41" i="1"/>
  <c r="B40" i="1"/>
  <c r="AI10" i="1"/>
  <c r="AF11" i="1"/>
  <c r="AD10" i="1"/>
  <c r="AE10" i="1"/>
  <c r="AK10" i="1"/>
  <c r="BF8" i="1"/>
  <c r="BH9" i="1"/>
  <c r="BG8" i="1"/>
  <c r="BM8" i="1"/>
  <c r="BK8" i="1"/>
  <c r="R11" i="1"/>
  <c r="U10" i="1"/>
  <c r="P10" i="1"/>
  <c r="Q10" i="1"/>
  <c r="W10" i="1"/>
  <c r="AR9" i="1"/>
  <c r="AW9" i="1"/>
  <c r="AY9" i="1"/>
  <c r="AS9" i="1"/>
  <c r="AT10" i="1"/>
  <c r="AM16" i="6" l="1"/>
  <c r="AG16" i="6"/>
  <c r="CA7" i="1"/>
  <c r="AI19" i="6"/>
  <c r="AH20" i="6"/>
  <c r="AO20" i="6" s="1"/>
  <c r="G62" i="6"/>
  <c r="AG17" i="6"/>
  <c r="AN17" i="6" s="1"/>
  <c r="J61" i="6"/>
  <c r="J62" i="6"/>
  <c r="J58" i="6"/>
  <c r="J56" i="6"/>
  <c r="J57" i="6"/>
  <c r="K60" i="6"/>
  <c r="K61" i="6"/>
  <c r="K62" i="6"/>
  <c r="K58" i="6"/>
  <c r="K57" i="6"/>
  <c r="K56" i="6"/>
  <c r="K59" i="6"/>
  <c r="AL18" i="6"/>
  <c r="H58" i="6" s="1"/>
  <c r="L55" i="6"/>
  <c r="F5" i="1"/>
  <c r="F6" i="1" s="1"/>
  <c r="F7" i="1" s="1"/>
  <c r="F8" i="1" s="1"/>
  <c r="F9" i="1" s="1"/>
  <c r="F10" i="1" s="1"/>
  <c r="F11" i="1" s="1"/>
  <c r="F12" i="1" s="1"/>
  <c r="BT7" i="1"/>
  <c r="B11" i="1"/>
  <c r="AF18" i="6"/>
  <c r="I11" i="1"/>
  <c r="G11" i="1"/>
  <c r="L11" i="1"/>
  <c r="L12" i="1" s="1"/>
  <c r="C11" i="1"/>
  <c r="BU7" i="1"/>
  <c r="Y16" i="6"/>
  <c r="BY7" i="1"/>
  <c r="J11" i="1"/>
  <c r="J12" i="1" s="1"/>
  <c r="E11" i="1"/>
  <c r="E12" i="1" s="1"/>
  <c r="N11" i="1"/>
  <c r="N12" i="1" s="1"/>
  <c r="AM17" i="6"/>
  <c r="I56" i="6" s="1"/>
  <c r="AI17" i="6"/>
  <c r="AL17" i="6"/>
  <c r="F58" i="6" s="1"/>
  <c r="D43" i="1"/>
  <c r="CI7" i="1"/>
  <c r="C43" i="1" s="1"/>
  <c r="CH7" i="1"/>
  <c r="B43" i="1" s="1"/>
  <c r="CM7" i="1"/>
  <c r="G43" i="1" s="1"/>
  <c r="CO7" i="1"/>
  <c r="I43" i="1" s="1"/>
  <c r="CJ8" i="1"/>
  <c r="W11" i="1"/>
  <c r="U11" i="1"/>
  <c r="Q11" i="1"/>
  <c r="P11" i="1"/>
  <c r="R12" i="1"/>
  <c r="BK9" i="1"/>
  <c r="BM9" i="1"/>
  <c r="BG9" i="1"/>
  <c r="BH10" i="1"/>
  <c r="BF9" i="1"/>
  <c r="AK11" i="1"/>
  <c r="AF12" i="1"/>
  <c r="AD11" i="1"/>
  <c r="AI11" i="1"/>
  <c r="AE11" i="1"/>
  <c r="I12" i="1"/>
  <c r="C12" i="1"/>
  <c r="G12" i="1"/>
  <c r="B12" i="1"/>
  <c r="D13" i="1"/>
  <c r="AW10" i="1"/>
  <c r="AS10" i="1"/>
  <c r="AY10" i="1"/>
  <c r="AT11" i="1"/>
  <c r="AR10" i="1"/>
  <c r="BV9" i="1"/>
  <c r="CA8" i="1"/>
  <c r="BT8" i="1"/>
  <c r="BU8" i="1"/>
  <c r="BY8" i="1"/>
  <c r="P41" i="1"/>
  <c r="Q41" i="1"/>
  <c r="U41" i="1"/>
  <c r="AF41" i="1"/>
  <c r="R42" i="1"/>
  <c r="W41" i="1"/>
  <c r="P40" i="1"/>
  <c r="E58" i="6" l="1"/>
  <c r="AP17" i="6"/>
  <c r="I61" i="6" s="1"/>
  <c r="E61" i="6"/>
  <c r="L56" i="6"/>
  <c r="AH16" i="6"/>
  <c r="AJ16" i="6" s="1"/>
  <c r="E56" i="6"/>
  <c r="F56" i="6"/>
  <c r="AN16" i="6"/>
  <c r="AP19" i="6"/>
  <c r="F61" i="6" s="1"/>
  <c r="AH17" i="6"/>
  <c r="I59" i="6"/>
  <c r="G58" i="6"/>
  <c r="I58" i="6"/>
  <c r="F59" i="6"/>
  <c r="E57" i="6"/>
  <c r="AO16" i="6"/>
  <c r="L61" i="6"/>
  <c r="L58" i="6"/>
  <c r="L62" i="6"/>
  <c r="AM18" i="6"/>
  <c r="H56" i="6" s="1"/>
  <c r="M55" i="6"/>
  <c r="AG18" i="6"/>
  <c r="R43" i="1"/>
  <c r="Q42" i="1"/>
  <c r="P42" i="1"/>
  <c r="W42" i="1"/>
  <c r="U42" i="1"/>
  <c r="D14" i="1"/>
  <c r="C13" i="1"/>
  <c r="L13" i="1"/>
  <c r="N13" i="1"/>
  <c r="J13" i="1"/>
  <c r="I13" i="1"/>
  <c r="E13" i="1"/>
  <c r="F13" i="1"/>
  <c r="B13" i="1"/>
  <c r="G13" i="1"/>
  <c r="AE12" i="1"/>
  <c r="AI12" i="1"/>
  <c r="AD12" i="1"/>
  <c r="AF13" i="1"/>
  <c r="AK12" i="1"/>
  <c r="BG10" i="1"/>
  <c r="BH11" i="1"/>
  <c r="BM10" i="1"/>
  <c r="BF10" i="1"/>
  <c r="BK10" i="1"/>
  <c r="AR11" i="1"/>
  <c r="AW11" i="1"/>
  <c r="AT12" i="1"/>
  <c r="AS11" i="1"/>
  <c r="AY11" i="1"/>
  <c r="CO8" i="1"/>
  <c r="I44" i="1" s="1"/>
  <c r="CI8" i="1"/>
  <c r="C44" i="1" s="1"/>
  <c r="CJ9" i="1"/>
  <c r="CH8" i="1"/>
  <c r="B44" i="1" s="1"/>
  <c r="D44" i="1"/>
  <c r="CM8" i="1"/>
  <c r="G44" i="1" s="1"/>
  <c r="AI41" i="1"/>
  <c r="AT41" i="1"/>
  <c r="AE41" i="1"/>
  <c r="AF42" i="1"/>
  <c r="AD41" i="1"/>
  <c r="AK41" i="1"/>
  <c r="AD40" i="1"/>
  <c r="BU9" i="1"/>
  <c r="CA9" i="1"/>
  <c r="BY9" i="1"/>
  <c r="BV10" i="1"/>
  <c r="BT9" i="1"/>
  <c r="P12" i="1"/>
  <c r="U12" i="1"/>
  <c r="W12" i="1"/>
  <c r="R13" i="1"/>
  <c r="Q12" i="1"/>
  <c r="AO17" i="6" l="1"/>
  <c r="AJ17" i="6"/>
  <c r="AV17" i="6" s="1"/>
  <c r="I57" i="6"/>
  <c r="E60" i="6"/>
  <c r="J60" i="6"/>
  <c r="E59" i="6"/>
  <c r="J59" i="6"/>
  <c r="L59" i="6"/>
  <c r="L57" i="6"/>
  <c r="L60" i="6"/>
  <c r="I60" i="6"/>
  <c r="F60" i="6"/>
  <c r="G56" i="6"/>
  <c r="AV16" i="6"/>
  <c r="F57" i="6" s="1"/>
  <c r="M62" i="6"/>
  <c r="M58" i="6"/>
  <c r="M57" i="6"/>
  <c r="M56" i="6"/>
  <c r="M59" i="6"/>
  <c r="M60" i="6"/>
  <c r="M61" i="6"/>
  <c r="N55" i="6"/>
  <c r="K63" i="6"/>
  <c r="AH18" i="6"/>
  <c r="AN18" i="6"/>
  <c r="H59" i="6" s="1"/>
  <c r="AD42" i="1"/>
  <c r="AE42" i="1"/>
  <c r="AI42" i="1"/>
  <c r="AK42" i="1"/>
  <c r="AF43" i="1"/>
  <c r="W43" i="1"/>
  <c r="P43" i="1"/>
  <c r="Q43" i="1"/>
  <c r="U43" i="1"/>
  <c r="R44" i="1"/>
  <c r="BY10" i="1"/>
  <c r="BU10" i="1"/>
  <c r="CA10" i="1"/>
  <c r="BT10" i="1"/>
  <c r="BV11" i="1"/>
  <c r="AS41" i="1"/>
  <c r="BH41" i="1"/>
  <c r="AR41" i="1"/>
  <c r="AT42" i="1"/>
  <c r="AR40" i="1"/>
  <c r="AY41" i="1"/>
  <c r="AW41" i="1"/>
  <c r="AW12" i="1"/>
  <c r="AT13" i="1"/>
  <c r="AY12" i="1"/>
  <c r="AR12" i="1"/>
  <c r="AS12" i="1"/>
  <c r="B14" i="1"/>
  <c r="J14" i="1"/>
  <c r="E14" i="1"/>
  <c r="D15" i="1"/>
  <c r="F14" i="1"/>
  <c r="N14" i="1"/>
  <c r="I14" i="1"/>
  <c r="C14" i="1"/>
  <c r="G14" i="1"/>
  <c r="L14" i="1"/>
  <c r="CO9" i="1"/>
  <c r="I45" i="1" s="1"/>
  <c r="CH9" i="1"/>
  <c r="B45" i="1" s="1"/>
  <c r="D45" i="1"/>
  <c r="CM9" i="1"/>
  <c r="G45" i="1" s="1"/>
  <c r="CJ10" i="1"/>
  <c r="CI9" i="1"/>
  <c r="C45" i="1" s="1"/>
  <c r="U13" i="1"/>
  <c r="Q13" i="1"/>
  <c r="P13" i="1"/>
  <c r="R14" i="1"/>
  <c r="W13" i="1"/>
  <c r="BK11" i="1"/>
  <c r="BF11" i="1"/>
  <c r="BM11" i="1"/>
  <c r="BG11" i="1"/>
  <c r="BH12" i="1"/>
  <c r="AD13" i="1"/>
  <c r="AE13" i="1"/>
  <c r="AI13" i="1"/>
  <c r="AF14" i="1"/>
  <c r="AK13" i="1"/>
  <c r="J63" i="6" l="1"/>
  <c r="E63" i="6"/>
  <c r="L63" i="6"/>
  <c r="F63" i="6"/>
  <c r="G59" i="6"/>
  <c r="N61" i="6"/>
  <c r="N62" i="6"/>
  <c r="N58" i="6"/>
  <c r="N56" i="6"/>
  <c r="N59" i="6"/>
  <c r="N57" i="6"/>
  <c r="N60" i="6"/>
  <c r="O55" i="6"/>
  <c r="M63" i="6"/>
  <c r="AI18" i="6"/>
  <c r="AO18" i="6"/>
  <c r="H60" i="6" s="1"/>
  <c r="AW42" i="1"/>
  <c r="AT43" i="1"/>
  <c r="AR42" i="1"/>
  <c r="AS42" i="1"/>
  <c r="AY42" i="1"/>
  <c r="U44" i="1"/>
  <c r="W44" i="1"/>
  <c r="R45" i="1"/>
  <c r="Q44" i="1"/>
  <c r="P44" i="1"/>
  <c r="AK43" i="1"/>
  <c r="AF44" i="1"/>
  <c r="AI43" i="1"/>
  <c r="AD43" i="1"/>
  <c r="AE43" i="1"/>
  <c r="BM12" i="1"/>
  <c r="BF12" i="1"/>
  <c r="BK12" i="1"/>
  <c r="BG12" i="1"/>
  <c r="BH13" i="1"/>
  <c r="B15" i="1"/>
  <c r="D16" i="1"/>
  <c r="N15" i="1"/>
  <c r="G15" i="1"/>
  <c r="C15" i="1"/>
  <c r="F15" i="1"/>
  <c r="E15" i="1"/>
  <c r="I15" i="1"/>
  <c r="L15" i="1"/>
  <c r="J15" i="1"/>
  <c r="AW13" i="1"/>
  <c r="AS13" i="1"/>
  <c r="AT14" i="1"/>
  <c r="AR13" i="1"/>
  <c r="AY13" i="1"/>
  <c r="BM41" i="1"/>
  <c r="BF41" i="1"/>
  <c r="BG41" i="1"/>
  <c r="BF40" i="1"/>
  <c r="BK41" i="1"/>
  <c r="BH42" i="1"/>
  <c r="BV41" i="1"/>
  <c r="CO10" i="1"/>
  <c r="I46" i="1" s="1"/>
  <c r="CI10" i="1"/>
  <c r="C46" i="1" s="1"/>
  <c r="CJ11" i="1"/>
  <c r="CM10" i="1"/>
  <c r="G46" i="1" s="1"/>
  <c r="D46" i="1"/>
  <c r="CH10" i="1"/>
  <c r="B46" i="1" s="1"/>
  <c r="BY11" i="1"/>
  <c r="CA11" i="1"/>
  <c r="BT11" i="1"/>
  <c r="BV12" i="1"/>
  <c r="BU11" i="1"/>
  <c r="AK14" i="1"/>
  <c r="AF15" i="1"/>
  <c r="AE14" i="1"/>
  <c r="AD14" i="1"/>
  <c r="AI14" i="1"/>
  <c r="R15" i="1"/>
  <c r="Q14" i="1"/>
  <c r="U14" i="1"/>
  <c r="W14" i="1"/>
  <c r="P14" i="1"/>
  <c r="G60" i="6" l="1"/>
  <c r="O60" i="6"/>
  <c r="O61" i="6"/>
  <c r="O62" i="6"/>
  <c r="O58" i="6"/>
  <c r="O57" i="6"/>
  <c r="O56" i="6"/>
  <c r="O59" i="6"/>
  <c r="N63" i="6"/>
  <c r="P55" i="6"/>
  <c r="AP18" i="6"/>
  <c r="H61" i="6" s="1"/>
  <c r="W15" i="1"/>
  <c r="P15" i="1"/>
  <c r="U15" i="1"/>
  <c r="R16" i="1"/>
  <c r="Q15" i="1"/>
  <c r="L16" i="1"/>
  <c r="E16" i="1"/>
  <c r="I16" i="1"/>
  <c r="D17" i="1"/>
  <c r="B16" i="1"/>
  <c r="N16" i="1"/>
  <c r="F16" i="1"/>
  <c r="J16" i="1"/>
  <c r="C16" i="1"/>
  <c r="G16" i="1"/>
  <c r="AD44" i="1"/>
  <c r="AF45" i="1"/>
  <c r="AE44" i="1"/>
  <c r="AK44" i="1"/>
  <c r="AI44" i="1"/>
  <c r="AY43" i="1"/>
  <c r="AW43" i="1"/>
  <c r="AR43" i="1"/>
  <c r="AS43" i="1"/>
  <c r="AT44" i="1"/>
  <c r="BT41" i="1"/>
  <c r="BT40" i="1"/>
  <c r="CA41" i="1"/>
  <c r="BV42" i="1"/>
  <c r="BU41" i="1"/>
  <c r="BY41" i="1"/>
  <c r="CJ41" i="1"/>
  <c r="AR14" i="1"/>
  <c r="AT15" i="1"/>
  <c r="AY14" i="1"/>
  <c r="AS14" i="1"/>
  <c r="AW14" i="1"/>
  <c r="R46" i="1"/>
  <c r="P45" i="1"/>
  <c r="Q45" i="1"/>
  <c r="W45" i="1"/>
  <c r="U45" i="1"/>
  <c r="AI15" i="1"/>
  <c r="AE15" i="1"/>
  <c r="AD15" i="1"/>
  <c r="AF16" i="1"/>
  <c r="AK15" i="1"/>
  <c r="CA12" i="1"/>
  <c r="BU12" i="1"/>
  <c r="BT12" i="1"/>
  <c r="BV13" i="1"/>
  <c r="BY12" i="1"/>
  <c r="CI11" i="1"/>
  <c r="C47" i="1" s="1"/>
  <c r="CH11" i="1"/>
  <c r="B47" i="1" s="1"/>
  <c r="CM11" i="1"/>
  <c r="G47" i="1" s="1"/>
  <c r="CJ12" i="1"/>
  <c r="CO11" i="1"/>
  <c r="I47" i="1" s="1"/>
  <c r="D47" i="1"/>
  <c r="BG42" i="1"/>
  <c r="BK42" i="1"/>
  <c r="BH43" i="1"/>
  <c r="BF42" i="1"/>
  <c r="BM42" i="1"/>
  <c r="BF13" i="1"/>
  <c r="BM13" i="1"/>
  <c r="BH14" i="1"/>
  <c r="BG13" i="1"/>
  <c r="BK13" i="1"/>
  <c r="P56" i="6" l="1"/>
  <c r="Q55" i="6"/>
  <c r="G61" i="6"/>
  <c r="P59" i="6"/>
  <c r="P60" i="6"/>
  <c r="P57" i="6"/>
  <c r="P61" i="6"/>
  <c r="P62" i="6"/>
  <c r="P58" i="6"/>
  <c r="AV18" i="6"/>
  <c r="H57" i="6" s="1"/>
  <c r="H63" i="6" s="1"/>
  <c r="O63" i="6"/>
  <c r="I63" i="6"/>
  <c r="BF43" i="1"/>
  <c r="BM43" i="1"/>
  <c r="BK43" i="1"/>
  <c r="BH44" i="1"/>
  <c r="BG43" i="1"/>
  <c r="AE16" i="1"/>
  <c r="AD16" i="1"/>
  <c r="AI16" i="1"/>
  <c r="AF17" i="1"/>
  <c r="AK16" i="1"/>
  <c r="AI45" i="1"/>
  <c r="AK45" i="1"/>
  <c r="AD45" i="1"/>
  <c r="AE45" i="1"/>
  <c r="AF46" i="1"/>
  <c r="CH12" i="1"/>
  <c r="B48" i="1" s="1"/>
  <c r="CO12" i="1"/>
  <c r="I48" i="1" s="1"/>
  <c r="CM12" i="1"/>
  <c r="G48" i="1" s="1"/>
  <c r="D48" i="1"/>
  <c r="CI12" i="1"/>
  <c r="C48" i="1" s="1"/>
  <c r="CJ13" i="1"/>
  <c r="W46" i="1"/>
  <c r="U46" i="1"/>
  <c r="P46" i="1"/>
  <c r="R47" i="1"/>
  <c r="Q46" i="1"/>
  <c r="AT16" i="1"/>
  <c r="AW15" i="1"/>
  <c r="AS15" i="1"/>
  <c r="AR15" i="1"/>
  <c r="AY15" i="1"/>
  <c r="B17" i="1"/>
  <c r="I17" i="1"/>
  <c r="N17" i="1"/>
  <c r="D18" i="1"/>
  <c r="C17" i="1"/>
  <c r="L17" i="1"/>
  <c r="F17" i="1"/>
  <c r="J17" i="1"/>
  <c r="E17" i="1"/>
  <c r="G17" i="1"/>
  <c r="BK14" i="1"/>
  <c r="BM14" i="1"/>
  <c r="BG14" i="1"/>
  <c r="BF14" i="1"/>
  <c r="BH15" i="1"/>
  <c r="CA13" i="1"/>
  <c r="BV14" i="1"/>
  <c r="BT13" i="1"/>
  <c r="BY13" i="1"/>
  <c r="BU13" i="1"/>
  <c r="CJ42" i="1"/>
  <c r="CH41" i="1"/>
  <c r="CI41" i="1"/>
  <c r="CH40" i="1"/>
  <c r="CM41" i="1"/>
  <c r="CO41" i="1"/>
  <c r="BT42" i="1"/>
  <c r="BY42" i="1"/>
  <c r="BU42" i="1"/>
  <c r="CA42" i="1"/>
  <c r="BV43" i="1"/>
  <c r="AY44" i="1"/>
  <c r="AR44" i="1"/>
  <c r="AT45" i="1"/>
  <c r="AW44" i="1"/>
  <c r="AS44" i="1"/>
  <c r="R17" i="1"/>
  <c r="P16" i="1"/>
  <c r="W16" i="1"/>
  <c r="Q16" i="1"/>
  <c r="U16" i="1"/>
  <c r="Q58" i="6" l="1"/>
  <c r="Q57" i="6"/>
  <c r="Q60" i="6"/>
  <c r="Q56" i="6"/>
  <c r="Q61" i="6"/>
  <c r="Q59" i="6"/>
  <c r="Q62" i="6"/>
  <c r="G57" i="6"/>
  <c r="G63" i="6" s="1"/>
  <c r="P63" i="6"/>
  <c r="U47" i="1"/>
  <c r="R48" i="1"/>
  <c r="W47" i="1"/>
  <c r="Q47" i="1"/>
  <c r="P47" i="1"/>
  <c r="CM13" i="1"/>
  <c r="G49" i="1" s="1"/>
  <c r="D49" i="1"/>
  <c r="CJ14" i="1"/>
  <c r="CI13" i="1"/>
  <c r="C49" i="1" s="1"/>
  <c r="CO13" i="1"/>
  <c r="I49" i="1" s="1"/>
  <c r="CH13" i="1"/>
  <c r="B49" i="1" s="1"/>
  <c r="AD17" i="1"/>
  <c r="AF18" i="1"/>
  <c r="AE17" i="1"/>
  <c r="AI17" i="1"/>
  <c r="AK17" i="1"/>
  <c r="AW45" i="1"/>
  <c r="AS45" i="1"/>
  <c r="AR45" i="1"/>
  <c r="AT46" i="1"/>
  <c r="AY45" i="1"/>
  <c r="BV15" i="1"/>
  <c r="CA14" i="1"/>
  <c r="BY14" i="1"/>
  <c r="BT14" i="1"/>
  <c r="BU14" i="1"/>
  <c r="I18" i="1"/>
  <c r="E18" i="1"/>
  <c r="B18" i="1"/>
  <c r="F18" i="1"/>
  <c r="C18" i="1"/>
  <c r="G18" i="1"/>
  <c r="L18" i="1"/>
  <c r="D19" i="1"/>
  <c r="N18" i="1"/>
  <c r="J18" i="1"/>
  <c r="AD46" i="1"/>
  <c r="AE46" i="1"/>
  <c r="AI46" i="1"/>
  <c r="AK46" i="1"/>
  <c r="AF47" i="1"/>
  <c r="BK15" i="1"/>
  <c r="BH16" i="1"/>
  <c r="BG15" i="1"/>
  <c r="BM15" i="1"/>
  <c r="BF15" i="1"/>
  <c r="P17" i="1"/>
  <c r="U17" i="1"/>
  <c r="R18" i="1"/>
  <c r="W17" i="1"/>
  <c r="Q17" i="1"/>
  <c r="BU43" i="1"/>
  <c r="BV44" i="1"/>
  <c r="BY43" i="1"/>
  <c r="BT43" i="1"/>
  <c r="CA43" i="1"/>
  <c r="CJ43" i="1"/>
  <c r="CH42" i="1"/>
  <c r="CI42" i="1"/>
  <c r="CO42" i="1"/>
  <c r="CM42" i="1"/>
  <c r="AS16" i="1"/>
  <c r="AW16" i="1"/>
  <c r="AY16" i="1"/>
  <c r="AT17" i="1"/>
  <c r="AR16" i="1"/>
  <c r="BM44" i="1"/>
  <c r="BG44" i="1"/>
  <c r="BK44" i="1"/>
  <c r="BH45" i="1"/>
  <c r="BF44" i="1"/>
  <c r="Q63" i="6" l="1"/>
  <c r="Q48" i="1"/>
  <c r="W48" i="1"/>
  <c r="P48" i="1"/>
  <c r="U48" i="1"/>
  <c r="R49" i="1"/>
  <c r="AT18" i="1"/>
  <c r="AW17" i="1"/>
  <c r="AY17" i="1"/>
  <c r="AS17" i="1"/>
  <c r="AR17" i="1"/>
  <c r="AI47" i="1"/>
  <c r="AF48" i="1"/>
  <c r="AK47" i="1"/>
  <c r="AE47" i="1"/>
  <c r="AD47" i="1"/>
  <c r="I19" i="1"/>
  <c r="J19" i="1"/>
  <c r="G19" i="1"/>
  <c r="C19" i="1"/>
  <c r="F19" i="1"/>
  <c r="E19" i="1"/>
  <c r="L19" i="1"/>
  <c r="D20" i="1"/>
  <c r="B19" i="1"/>
  <c r="N19" i="1"/>
  <c r="AW46" i="1"/>
  <c r="AY46" i="1"/>
  <c r="AT47" i="1"/>
  <c r="AR46" i="1"/>
  <c r="AS46" i="1"/>
  <c r="AD18" i="1"/>
  <c r="AI18" i="1"/>
  <c r="AF19" i="1"/>
  <c r="AK18" i="1"/>
  <c r="AE18" i="1"/>
  <c r="BU44" i="1"/>
  <c r="BT44" i="1"/>
  <c r="BY44" i="1"/>
  <c r="BV45" i="1"/>
  <c r="CA44" i="1"/>
  <c r="BK16" i="1"/>
  <c r="BG16" i="1"/>
  <c r="BF16" i="1"/>
  <c r="BH17" i="1"/>
  <c r="BM16" i="1"/>
  <c r="CM14" i="1"/>
  <c r="G50" i="1" s="1"/>
  <c r="CJ15" i="1"/>
  <c r="CO14" i="1"/>
  <c r="I50" i="1" s="1"/>
  <c r="CH14" i="1"/>
  <c r="B50" i="1" s="1"/>
  <c r="CI14" i="1"/>
  <c r="C50" i="1" s="1"/>
  <c r="D50" i="1"/>
  <c r="BH46" i="1"/>
  <c r="BK45" i="1"/>
  <c r="BG45" i="1"/>
  <c r="BM45" i="1"/>
  <c r="BF45" i="1"/>
  <c r="CO43" i="1"/>
  <c r="CI43" i="1"/>
  <c r="CJ44" i="1"/>
  <c r="CM43" i="1"/>
  <c r="CH43" i="1"/>
  <c r="BV16" i="1"/>
  <c r="BT15" i="1"/>
  <c r="CA15" i="1"/>
  <c r="BY15" i="1"/>
  <c r="BU15" i="1"/>
  <c r="U18" i="1"/>
  <c r="Q18" i="1"/>
  <c r="P18" i="1"/>
  <c r="W18" i="1"/>
  <c r="R19" i="1"/>
  <c r="P19" i="1" l="1"/>
  <c r="W19" i="1"/>
  <c r="Q19" i="1"/>
  <c r="R20" i="1"/>
  <c r="U19" i="1"/>
  <c r="AF20" i="1"/>
  <c r="AE19" i="1"/>
  <c r="AK19" i="1"/>
  <c r="AD19" i="1"/>
  <c r="AI19" i="1"/>
  <c r="BG17" i="1"/>
  <c r="BK17" i="1"/>
  <c r="BM17" i="1"/>
  <c r="BH18" i="1"/>
  <c r="BF17" i="1"/>
  <c r="AD48" i="1"/>
  <c r="AF49" i="1"/>
  <c r="AI48" i="1"/>
  <c r="AK48" i="1"/>
  <c r="AE48" i="1"/>
  <c r="AW47" i="1"/>
  <c r="AT48" i="1"/>
  <c r="AY47" i="1"/>
  <c r="AR47" i="1"/>
  <c r="AS47" i="1"/>
  <c r="AT19" i="1"/>
  <c r="AY18" i="1"/>
  <c r="AS18" i="1"/>
  <c r="AW18" i="1"/>
  <c r="AR18" i="1"/>
  <c r="CI15" i="1"/>
  <c r="C51" i="1" s="1"/>
  <c r="CH15" i="1"/>
  <c r="B51" i="1" s="1"/>
  <c r="CO15" i="1"/>
  <c r="I51" i="1" s="1"/>
  <c r="D51" i="1"/>
  <c r="CJ16" i="1"/>
  <c r="CM15" i="1"/>
  <c r="G51" i="1" s="1"/>
  <c r="L20" i="1"/>
  <c r="F20" i="1"/>
  <c r="G20" i="1"/>
  <c r="E20" i="1"/>
  <c r="N20" i="1"/>
  <c r="D21" i="1"/>
  <c r="J20" i="1"/>
  <c r="I20" i="1"/>
  <c r="C20" i="1"/>
  <c r="B20" i="1"/>
  <c r="Q49" i="1"/>
  <c r="P49" i="1"/>
  <c r="R50" i="1"/>
  <c r="U49" i="1"/>
  <c r="W49" i="1"/>
  <c r="BT16" i="1"/>
  <c r="CA16" i="1"/>
  <c r="BV17" i="1"/>
  <c r="BY16" i="1"/>
  <c r="BU16" i="1"/>
  <c r="CJ45" i="1"/>
  <c r="CO44" i="1"/>
  <c r="CM44" i="1"/>
  <c r="CI44" i="1"/>
  <c r="CH44" i="1"/>
  <c r="BF46" i="1"/>
  <c r="BG46" i="1"/>
  <c r="BH47" i="1"/>
  <c r="BK46" i="1"/>
  <c r="BM46" i="1"/>
  <c r="BT45" i="1"/>
  <c r="BV46" i="1"/>
  <c r="BU45" i="1"/>
  <c r="BY45" i="1"/>
  <c r="CA45" i="1"/>
  <c r="L21" i="1" l="1"/>
  <c r="G21" i="1"/>
  <c r="F21" i="1"/>
  <c r="D22" i="1"/>
  <c r="E21" i="1"/>
  <c r="C21" i="1"/>
  <c r="I21" i="1"/>
  <c r="N21" i="1"/>
  <c r="J21" i="1"/>
  <c r="B21" i="1"/>
  <c r="BG47" i="1"/>
  <c r="BH48" i="1"/>
  <c r="BF47" i="1"/>
  <c r="BK47" i="1"/>
  <c r="BM47" i="1"/>
  <c r="CO45" i="1"/>
  <c r="CJ46" i="1"/>
  <c r="CI45" i="1"/>
  <c r="CH45" i="1"/>
  <c r="CM45" i="1"/>
  <c r="BY46" i="1"/>
  <c r="BV47" i="1"/>
  <c r="BT46" i="1"/>
  <c r="CA46" i="1"/>
  <c r="BU46" i="1"/>
  <c r="AR19" i="1"/>
  <c r="AW19" i="1"/>
  <c r="AY19" i="1"/>
  <c r="AT20" i="1"/>
  <c r="AS19" i="1"/>
  <c r="AF21" i="1"/>
  <c r="AI20" i="1"/>
  <c r="AE20" i="1"/>
  <c r="AD20" i="1"/>
  <c r="AK20" i="1"/>
  <c r="CH16" i="1"/>
  <c r="B52" i="1" s="1"/>
  <c r="CM16" i="1"/>
  <c r="G52" i="1" s="1"/>
  <c r="CO16" i="1"/>
  <c r="I52" i="1" s="1"/>
  <c r="CJ17" i="1"/>
  <c r="D52" i="1"/>
  <c r="CI16" i="1"/>
  <c r="C52" i="1" s="1"/>
  <c r="CA17" i="1"/>
  <c r="BT17" i="1"/>
  <c r="BU17" i="1"/>
  <c r="BY17" i="1"/>
  <c r="BV18" i="1"/>
  <c r="AY48" i="1"/>
  <c r="AW48" i="1"/>
  <c r="AS48" i="1"/>
  <c r="AR48" i="1"/>
  <c r="AT49" i="1"/>
  <c r="P50" i="1"/>
  <c r="U50" i="1"/>
  <c r="Q50" i="1"/>
  <c r="W50" i="1"/>
  <c r="R51" i="1"/>
  <c r="AK49" i="1"/>
  <c r="AD49" i="1"/>
  <c r="AE49" i="1"/>
  <c r="AF50" i="1"/>
  <c r="AI49" i="1"/>
  <c r="BH19" i="1"/>
  <c r="BK18" i="1"/>
  <c r="BF18" i="1"/>
  <c r="BG18" i="1"/>
  <c r="BM18" i="1"/>
  <c r="P20" i="1"/>
  <c r="W20" i="1"/>
  <c r="Q20" i="1"/>
  <c r="R21" i="1"/>
  <c r="U20" i="1"/>
  <c r="AW49" i="1" l="1"/>
  <c r="AR49" i="1"/>
  <c r="AS49" i="1"/>
  <c r="AY49" i="1"/>
  <c r="AT50" i="1"/>
  <c r="BT18" i="1"/>
  <c r="BV19" i="1"/>
  <c r="CA18" i="1"/>
  <c r="BU18" i="1"/>
  <c r="BY18" i="1"/>
  <c r="CM46" i="1"/>
  <c r="CJ47" i="1"/>
  <c r="CH46" i="1"/>
  <c r="CO46" i="1"/>
  <c r="CI46" i="1"/>
  <c r="AF22" i="1"/>
  <c r="AI21" i="1"/>
  <c r="AD21" i="1"/>
  <c r="AK21" i="1"/>
  <c r="AE21" i="1"/>
  <c r="R22" i="1"/>
  <c r="W21" i="1"/>
  <c r="P21" i="1"/>
  <c r="U21" i="1"/>
  <c r="Q21" i="1"/>
  <c r="P51" i="1"/>
  <c r="U51" i="1"/>
  <c r="R52" i="1"/>
  <c r="Q51" i="1"/>
  <c r="W51" i="1"/>
  <c r="AD50" i="1"/>
  <c r="AK50" i="1"/>
  <c r="AF51" i="1"/>
  <c r="AE50" i="1"/>
  <c r="AI50" i="1"/>
  <c r="BH20" i="1"/>
  <c r="BG19" i="1"/>
  <c r="BK19" i="1"/>
  <c r="BM19" i="1"/>
  <c r="BF19" i="1"/>
  <c r="CJ18" i="1"/>
  <c r="D53" i="1"/>
  <c r="CM17" i="1"/>
  <c r="G53" i="1" s="1"/>
  <c r="CO17" i="1"/>
  <c r="I53" i="1" s="1"/>
  <c r="CH17" i="1"/>
  <c r="B53" i="1" s="1"/>
  <c r="CI17" i="1"/>
  <c r="C53" i="1" s="1"/>
  <c r="AS20" i="1"/>
  <c r="AR20" i="1"/>
  <c r="AY20" i="1"/>
  <c r="AT21" i="1"/>
  <c r="AW20" i="1"/>
  <c r="BV48" i="1"/>
  <c r="BY47" i="1"/>
  <c r="BT47" i="1"/>
  <c r="CA47" i="1"/>
  <c r="BU47" i="1"/>
  <c r="BG48" i="1"/>
  <c r="BM48" i="1"/>
  <c r="BK48" i="1"/>
  <c r="BH49" i="1"/>
  <c r="BF48" i="1"/>
  <c r="B22" i="1"/>
  <c r="I22" i="1"/>
  <c r="G22" i="1"/>
  <c r="L22" i="1"/>
  <c r="D23" i="1"/>
  <c r="J22" i="1"/>
  <c r="E22" i="1"/>
  <c r="N22" i="1"/>
  <c r="C22" i="1"/>
  <c r="F22" i="1"/>
  <c r="D24" i="1" l="1"/>
  <c r="G23" i="1"/>
  <c r="B23" i="1"/>
  <c r="N23" i="1"/>
  <c r="I23" i="1"/>
  <c r="E23" i="1"/>
  <c r="L23" i="1"/>
  <c r="F23" i="1"/>
  <c r="J23" i="1"/>
  <c r="C23" i="1"/>
  <c r="BU48" i="1"/>
  <c r="BV49" i="1"/>
  <c r="BT48" i="1"/>
  <c r="BY48" i="1"/>
  <c r="CA48" i="1"/>
  <c r="CJ48" i="1"/>
  <c r="CM47" i="1"/>
  <c r="CI47" i="1"/>
  <c r="CH47" i="1"/>
  <c r="CO47" i="1"/>
  <c r="BM49" i="1"/>
  <c r="BG49" i="1"/>
  <c r="BK49" i="1"/>
  <c r="BF49" i="1"/>
  <c r="BH50" i="1"/>
  <c r="BK20" i="1"/>
  <c r="BH21" i="1"/>
  <c r="BF20" i="1"/>
  <c r="BM20" i="1"/>
  <c r="BG20" i="1"/>
  <c r="AI51" i="1"/>
  <c r="AF52" i="1"/>
  <c r="AE51" i="1"/>
  <c r="AD51" i="1"/>
  <c r="AK51" i="1"/>
  <c r="AF23" i="1"/>
  <c r="AK22" i="1"/>
  <c r="AE22" i="1"/>
  <c r="AD22" i="1"/>
  <c r="AI22" i="1"/>
  <c r="AT22" i="1"/>
  <c r="AW21" i="1"/>
  <c r="AR21" i="1"/>
  <c r="AY21" i="1"/>
  <c r="AS21" i="1"/>
  <c r="CI18" i="1"/>
  <c r="C54" i="1" s="1"/>
  <c r="CM18" i="1"/>
  <c r="G54" i="1" s="1"/>
  <c r="CO18" i="1"/>
  <c r="I54" i="1" s="1"/>
  <c r="D54" i="1"/>
  <c r="CJ19" i="1"/>
  <c r="CH18" i="1"/>
  <c r="B54" i="1" s="1"/>
  <c r="U52" i="1"/>
  <c r="Q52" i="1"/>
  <c r="W52" i="1"/>
  <c r="P52" i="1"/>
  <c r="R53" i="1"/>
  <c r="R23" i="1"/>
  <c r="U22" i="1"/>
  <c r="Q22" i="1"/>
  <c r="P22" i="1"/>
  <c r="W22" i="1"/>
  <c r="AR50" i="1"/>
  <c r="AT51" i="1"/>
  <c r="AY50" i="1"/>
  <c r="AW50" i="1"/>
  <c r="AS50" i="1"/>
  <c r="BV20" i="1"/>
  <c r="BU19" i="1"/>
  <c r="BY19" i="1"/>
  <c r="BT19" i="1"/>
  <c r="CA19" i="1"/>
  <c r="AR51" i="1" l="1"/>
  <c r="AS51" i="1"/>
  <c r="AT52" i="1"/>
  <c r="AY51" i="1"/>
  <c r="AW51" i="1"/>
  <c r="AI23" i="1"/>
  <c r="AE23" i="1"/>
  <c r="AD23" i="1"/>
  <c r="AF24" i="1"/>
  <c r="AK23" i="1"/>
  <c r="BM21" i="1"/>
  <c r="BK21" i="1"/>
  <c r="BG21" i="1"/>
  <c r="BH22" i="1"/>
  <c r="BF21" i="1"/>
  <c r="BK50" i="1"/>
  <c r="BM50" i="1"/>
  <c r="BG50" i="1"/>
  <c r="BF50" i="1"/>
  <c r="BH51" i="1"/>
  <c r="AW22" i="1"/>
  <c r="AR22" i="1"/>
  <c r="AT23" i="1"/>
  <c r="AS22" i="1"/>
  <c r="AY22" i="1"/>
  <c r="U53" i="1"/>
  <c r="Q53" i="1"/>
  <c r="R54" i="1"/>
  <c r="P53" i="1"/>
  <c r="W53" i="1"/>
  <c r="CO48" i="1"/>
  <c r="CJ49" i="1"/>
  <c r="CH48" i="1"/>
  <c r="CI48" i="1"/>
  <c r="CM48" i="1"/>
  <c r="L24" i="1"/>
  <c r="I24" i="1"/>
  <c r="G24" i="1"/>
  <c r="C24" i="1"/>
  <c r="B24" i="1"/>
  <c r="E24" i="1"/>
  <c r="N24" i="1"/>
  <c r="F24" i="1"/>
  <c r="J24" i="1"/>
  <c r="D25" i="1"/>
  <c r="BV21" i="1"/>
  <c r="BY20" i="1"/>
  <c r="CA20" i="1"/>
  <c r="BT20" i="1"/>
  <c r="BU20" i="1"/>
  <c r="P23" i="1"/>
  <c r="Q23" i="1"/>
  <c r="R24" i="1"/>
  <c r="W23" i="1"/>
  <c r="U23" i="1"/>
  <c r="D55" i="1"/>
  <c r="CO19" i="1"/>
  <c r="I55" i="1" s="1"/>
  <c r="CI19" i="1"/>
  <c r="C55" i="1" s="1"/>
  <c r="CH19" i="1"/>
  <c r="B55" i="1" s="1"/>
  <c r="CM19" i="1"/>
  <c r="G55" i="1" s="1"/>
  <c r="CJ20" i="1"/>
  <c r="AD52" i="1"/>
  <c r="AK52" i="1"/>
  <c r="AI52" i="1"/>
  <c r="AE52" i="1"/>
  <c r="AF53" i="1"/>
  <c r="BV50" i="1"/>
  <c r="BT49" i="1"/>
  <c r="CA49" i="1"/>
  <c r="BU49" i="1"/>
  <c r="BY49" i="1"/>
  <c r="R25" i="1" l="1"/>
  <c r="U24" i="1"/>
  <c r="W24" i="1"/>
  <c r="Q24" i="1"/>
  <c r="P24" i="1"/>
  <c r="D56" i="1"/>
  <c r="CI20" i="1"/>
  <c r="C56" i="1" s="1"/>
  <c r="CO20" i="1"/>
  <c r="I56" i="1" s="1"/>
  <c r="CM20" i="1"/>
  <c r="G56" i="1" s="1"/>
  <c r="CH20" i="1"/>
  <c r="B56" i="1" s="1"/>
  <c r="CJ21" i="1"/>
  <c r="Q54" i="1"/>
  <c r="R55" i="1"/>
  <c r="U54" i="1"/>
  <c r="W54" i="1"/>
  <c r="P54" i="1"/>
  <c r="BH52" i="1"/>
  <c r="BK51" i="1"/>
  <c r="BG51" i="1"/>
  <c r="BF51" i="1"/>
  <c r="BM51" i="1"/>
  <c r="AR23" i="1"/>
  <c r="AY23" i="1"/>
  <c r="AW23" i="1"/>
  <c r="AS23" i="1"/>
  <c r="AT24" i="1"/>
  <c r="BH23" i="1"/>
  <c r="BM22" i="1"/>
  <c r="BK22" i="1"/>
  <c r="BF22" i="1"/>
  <c r="BG22" i="1"/>
  <c r="AW52" i="1"/>
  <c r="AR52" i="1"/>
  <c r="AT53" i="1"/>
  <c r="AS52" i="1"/>
  <c r="AY52" i="1"/>
  <c r="AK53" i="1"/>
  <c r="AD53" i="1"/>
  <c r="AF54" i="1"/>
  <c r="AE53" i="1"/>
  <c r="AI53" i="1"/>
  <c r="BU21" i="1"/>
  <c r="BV22" i="1"/>
  <c r="BT21" i="1"/>
  <c r="BY21" i="1"/>
  <c r="CA21" i="1"/>
  <c r="CA50" i="1"/>
  <c r="BY50" i="1"/>
  <c r="BU50" i="1"/>
  <c r="BV51" i="1"/>
  <c r="BT50" i="1"/>
  <c r="CM49" i="1"/>
  <c r="CI49" i="1"/>
  <c r="CH49" i="1"/>
  <c r="CJ50" i="1"/>
  <c r="CO49" i="1"/>
  <c r="G25" i="1"/>
  <c r="N25" i="1"/>
  <c r="B25" i="1"/>
  <c r="F25" i="1"/>
  <c r="C25" i="1"/>
  <c r="L25" i="1"/>
  <c r="E25" i="1"/>
  <c r="I25" i="1"/>
  <c r="J25" i="1"/>
  <c r="D26" i="1"/>
  <c r="AF25" i="1"/>
  <c r="AK24" i="1"/>
  <c r="AE24" i="1"/>
  <c r="AD24" i="1"/>
  <c r="AI24" i="1"/>
  <c r="BT51" i="1" l="1"/>
  <c r="BU51" i="1"/>
  <c r="BV52" i="1"/>
  <c r="BY51" i="1"/>
  <c r="CA51" i="1"/>
  <c r="U25" i="1"/>
  <c r="P25" i="1"/>
  <c r="W25" i="1"/>
  <c r="Q25" i="1"/>
  <c r="R26" i="1"/>
  <c r="CO50" i="1"/>
  <c r="CH50" i="1"/>
  <c r="CI50" i="1"/>
  <c r="CM50" i="1"/>
  <c r="CJ51" i="1"/>
  <c r="AR24" i="1"/>
  <c r="AY24" i="1"/>
  <c r="AT25" i="1"/>
  <c r="AS24" i="1"/>
  <c r="AW24" i="1"/>
  <c r="BV23" i="1"/>
  <c r="BU22" i="1"/>
  <c r="BT22" i="1"/>
  <c r="CA22" i="1"/>
  <c r="BY22" i="1"/>
  <c r="AD54" i="1"/>
  <c r="AE54" i="1"/>
  <c r="AI54" i="1"/>
  <c r="AK54" i="1"/>
  <c r="AF55" i="1"/>
  <c r="Q55" i="1"/>
  <c r="R56" i="1"/>
  <c r="W55" i="1"/>
  <c r="U55" i="1"/>
  <c r="P55" i="1"/>
  <c r="G26" i="1"/>
  <c r="B26" i="1"/>
  <c r="F26" i="1"/>
  <c r="C26" i="1"/>
  <c r="I26" i="1"/>
  <c r="E26" i="1"/>
  <c r="D27" i="1"/>
  <c r="J26" i="1"/>
  <c r="L26" i="1"/>
  <c r="N26" i="1"/>
  <c r="AE25" i="1"/>
  <c r="AI25" i="1"/>
  <c r="AK25" i="1"/>
  <c r="AF26" i="1"/>
  <c r="AD25" i="1"/>
  <c r="AR53" i="1"/>
  <c r="AS53" i="1"/>
  <c r="AT54" i="1"/>
  <c r="AY53" i="1"/>
  <c r="AW53" i="1"/>
  <c r="BG23" i="1"/>
  <c r="BM23" i="1"/>
  <c r="BK23" i="1"/>
  <c r="BH24" i="1"/>
  <c r="BF23" i="1"/>
  <c r="BM52" i="1"/>
  <c r="BG52" i="1"/>
  <c r="BK52" i="1"/>
  <c r="BH53" i="1"/>
  <c r="BF52" i="1"/>
  <c r="CH21" i="1"/>
  <c r="B57" i="1" s="1"/>
  <c r="CJ22" i="1"/>
  <c r="D57" i="1"/>
  <c r="CM21" i="1"/>
  <c r="G57" i="1" s="1"/>
  <c r="CO21" i="1"/>
  <c r="I57" i="1" s="1"/>
  <c r="CI21" i="1"/>
  <c r="C57" i="1" s="1"/>
  <c r="G27" i="1" l="1"/>
  <c r="N27" i="1"/>
  <c r="B27" i="1"/>
  <c r="E27" i="1"/>
  <c r="I27" i="1"/>
  <c r="L27" i="1"/>
  <c r="F27" i="1"/>
  <c r="J27" i="1"/>
  <c r="D28" i="1"/>
  <c r="C27" i="1"/>
  <c r="AT26" i="1"/>
  <c r="AY25" i="1"/>
  <c r="AS25" i="1"/>
  <c r="AR25" i="1"/>
  <c r="AW25" i="1"/>
  <c r="CO22" i="1"/>
  <c r="I58" i="1" s="1"/>
  <c r="CM22" i="1"/>
  <c r="G58" i="1" s="1"/>
  <c r="D58" i="1"/>
  <c r="CI22" i="1"/>
  <c r="C58" i="1" s="1"/>
  <c r="CH22" i="1"/>
  <c r="B58" i="1" s="1"/>
  <c r="CJ23" i="1"/>
  <c r="AS54" i="1"/>
  <c r="AT55" i="1"/>
  <c r="AY54" i="1"/>
  <c r="AW54" i="1"/>
  <c r="AR54" i="1"/>
  <c r="R57" i="1"/>
  <c r="Q56" i="1"/>
  <c r="P56" i="1"/>
  <c r="U56" i="1"/>
  <c r="W56" i="1"/>
  <c r="BM53" i="1"/>
  <c r="BF53" i="1"/>
  <c r="BH54" i="1"/>
  <c r="BK53" i="1"/>
  <c r="BG53" i="1"/>
  <c r="CO51" i="1"/>
  <c r="CM51" i="1"/>
  <c r="CI51" i="1"/>
  <c r="CJ52" i="1"/>
  <c r="CH51" i="1"/>
  <c r="BV53" i="1"/>
  <c r="BU52" i="1"/>
  <c r="BT52" i="1"/>
  <c r="BY52" i="1"/>
  <c r="CA52" i="1"/>
  <c r="BG24" i="1"/>
  <c r="BF24" i="1"/>
  <c r="BH25" i="1"/>
  <c r="BK24" i="1"/>
  <c r="BM24" i="1"/>
  <c r="BU23" i="1"/>
  <c r="BT23" i="1"/>
  <c r="BV24" i="1"/>
  <c r="CA23" i="1"/>
  <c r="BY23" i="1"/>
  <c r="AF27" i="1"/>
  <c r="AI26" i="1"/>
  <c r="AK26" i="1"/>
  <c r="AD26" i="1"/>
  <c r="AE26" i="1"/>
  <c r="AE55" i="1"/>
  <c r="AF56" i="1"/>
  <c r="AD55" i="1"/>
  <c r="AI55" i="1"/>
  <c r="AK55" i="1"/>
  <c r="Q26" i="1"/>
  <c r="U26" i="1"/>
  <c r="W26" i="1"/>
  <c r="P26" i="1"/>
  <c r="R27" i="1"/>
  <c r="AK56" i="1" l="1"/>
  <c r="AI56" i="1"/>
  <c r="AF57" i="1"/>
  <c r="AD56" i="1"/>
  <c r="AE56" i="1"/>
  <c r="D29" i="1"/>
  <c r="L28" i="1"/>
  <c r="J28" i="1"/>
  <c r="E28" i="1"/>
  <c r="C28" i="1"/>
  <c r="F28" i="1"/>
  <c r="N28" i="1"/>
  <c r="B28" i="1"/>
  <c r="G28" i="1"/>
  <c r="I28" i="1"/>
  <c r="BU24" i="1"/>
  <c r="BY24" i="1"/>
  <c r="BV25" i="1"/>
  <c r="BT24" i="1"/>
  <c r="CA24" i="1"/>
  <c r="Q57" i="1"/>
  <c r="P57" i="1"/>
  <c r="R58" i="1"/>
  <c r="U57" i="1"/>
  <c r="W57" i="1"/>
  <c r="CI52" i="1"/>
  <c r="CH52" i="1"/>
  <c r="CM52" i="1"/>
  <c r="CJ53" i="1"/>
  <c r="CO52" i="1"/>
  <c r="CI23" i="1"/>
  <c r="C59" i="1" s="1"/>
  <c r="CH23" i="1"/>
  <c r="B59" i="1" s="1"/>
  <c r="CO23" i="1"/>
  <c r="I59" i="1" s="1"/>
  <c r="D59" i="1"/>
  <c r="CJ24" i="1"/>
  <c r="CM23" i="1"/>
  <c r="G59" i="1" s="1"/>
  <c r="AR26" i="1"/>
  <c r="AT27" i="1"/>
  <c r="AY26" i="1"/>
  <c r="AS26" i="1"/>
  <c r="AW26" i="1"/>
  <c r="AW55" i="1"/>
  <c r="AS55" i="1"/>
  <c r="AR55" i="1"/>
  <c r="AY55" i="1"/>
  <c r="AT56" i="1"/>
  <c r="AE27" i="1"/>
  <c r="AD27" i="1"/>
  <c r="AI27" i="1"/>
  <c r="AK27" i="1"/>
  <c r="AF28" i="1"/>
  <c r="R28" i="1"/>
  <c r="W27" i="1"/>
  <c r="Q27" i="1"/>
  <c r="U27" i="1"/>
  <c r="P27" i="1"/>
  <c r="BK25" i="1"/>
  <c r="BG25" i="1"/>
  <c r="BM25" i="1"/>
  <c r="BH26" i="1"/>
  <c r="BF25" i="1"/>
  <c r="BV54" i="1"/>
  <c r="BT53" i="1"/>
  <c r="BU53" i="1"/>
  <c r="CA53" i="1"/>
  <c r="BY53" i="1"/>
  <c r="BK54" i="1"/>
  <c r="BF54" i="1"/>
  <c r="BH55" i="1"/>
  <c r="BG54" i="1"/>
  <c r="BM54" i="1"/>
  <c r="U28" i="1" l="1"/>
  <c r="P28" i="1"/>
  <c r="W28" i="1"/>
  <c r="Q28" i="1"/>
  <c r="R29" i="1"/>
  <c r="AW56" i="1"/>
  <c r="AY56" i="1"/>
  <c r="AS56" i="1"/>
  <c r="AT57" i="1"/>
  <c r="AR56" i="1"/>
  <c r="AK57" i="1"/>
  <c r="AE57" i="1"/>
  <c r="AI57" i="1"/>
  <c r="AD57" i="1"/>
  <c r="AF58" i="1"/>
  <c r="BG55" i="1"/>
  <c r="BF55" i="1"/>
  <c r="BM55" i="1"/>
  <c r="BK55" i="1"/>
  <c r="BH56" i="1"/>
  <c r="BT54" i="1"/>
  <c r="CA54" i="1"/>
  <c r="BV55" i="1"/>
  <c r="BU54" i="1"/>
  <c r="BY54" i="1"/>
  <c r="BM26" i="1"/>
  <c r="BH27" i="1"/>
  <c r="BK26" i="1"/>
  <c r="BF26" i="1"/>
  <c r="BG26" i="1"/>
  <c r="AI28" i="1"/>
  <c r="AD28" i="1"/>
  <c r="AF29" i="1"/>
  <c r="AE28" i="1"/>
  <c r="AK28" i="1"/>
  <c r="W58" i="1"/>
  <c r="Q58" i="1"/>
  <c r="P58" i="1"/>
  <c r="U58" i="1"/>
  <c r="R59" i="1"/>
  <c r="AY27" i="1"/>
  <c r="AR27" i="1"/>
  <c r="AT28" i="1"/>
  <c r="AW27" i="1"/>
  <c r="AS27" i="1"/>
  <c r="CI24" i="1"/>
  <c r="C60" i="1" s="1"/>
  <c r="CJ25" i="1"/>
  <c r="CM24" i="1"/>
  <c r="G60" i="1" s="1"/>
  <c r="CO24" i="1"/>
  <c r="I60" i="1" s="1"/>
  <c r="D60" i="1"/>
  <c r="CH24" i="1"/>
  <c r="B60" i="1" s="1"/>
  <c r="CH53" i="1"/>
  <c r="CJ54" i="1"/>
  <c r="CO53" i="1"/>
  <c r="CI53" i="1"/>
  <c r="CM53" i="1"/>
  <c r="CA25" i="1"/>
  <c r="BY25" i="1"/>
  <c r="BV26" i="1"/>
  <c r="BU25" i="1"/>
  <c r="BT25" i="1"/>
  <c r="C29" i="1"/>
  <c r="E29" i="1"/>
  <c r="B29" i="1"/>
  <c r="D30" i="1"/>
  <c r="L29" i="1"/>
  <c r="I29" i="1"/>
  <c r="N29" i="1"/>
  <c r="G29" i="1"/>
  <c r="J29" i="1"/>
  <c r="F29" i="1"/>
  <c r="G30" i="1" l="1"/>
  <c r="N30" i="1"/>
  <c r="E30" i="1"/>
  <c r="D31" i="1"/>
  <c r="B30" i="1"/>
  <c r="I30" i="1"/>
  <c r="J30" i="1"/>
  <c r="C30" i="1"/>
  <c r="F30" i="1"/>
  <c r="L30" i="1"/>
  <c r="CA55" i="1"/>
  <c r="BV56" i="1"/>
  <c r="BY55" i="1"/>
  <c r="BT55" i="1"/>
  <c r="BU55" i="1"/>
  <c r="CM54" i="1"/>
  <c r="CJ55" i="1"/>
  <c r="CH54" i="1"/>
  <c r="CO54" i="1"/>
  <c r="CI54" i="1"/>
  <c r="AS28" i="1"/>
  <c r="AT29" i="1"/>
  <c r="AW28" i="1"/>
  <c r="AR28" i="1"/>
  <c r="AY28" i="1"/>
  <c r="AE29" i="1"/>
  <c r="AI29" i="1"/>
  <c r="AK29" i="1"/>
  <c r="AF30" i="1"/>
  <c r="AD29" i="1"/>
  <c r="AY57" i="1"/>
  <c r="AS57" i="1"/>
  <c r="AT58" i="1"/>
  <c r="AR57" i="1"/>
  <c r="AW57" i="1"/>
  <c r="BY26" i="1"/>
  <c r="BT26" i="1"/>
  <c r="CA26" i="1"/>
  <c r="BU26" i="1"/>
  <c r="BV27" i="1"/>
  <c r="BG56" i="1"/>
  <c r="BF56" i="1"/>
  <c r="BM56" i="1"/>
  <c r="BK56" i="1"/>
  <c r="BH57" i="1"/>
  <c r="P29" i="1"/>
  <c r="Q29" i="1"/>
  <c r="W29" i="1"/>
  <c r="R30" i="1"/>
  <c r="U29" i="1"/>
  <c r="CM25" i="1"/>
  <c r="G61" i="1" s="1"/>
  <c r="D61" i="1"/>
  <c r="CJ26" i="1"/>
  <c r="CI25" i="1"/>
  <c r="C61" i="1" s="1"/>
  <c r="CH25" i="1"/>
  <c r="B61" i="1" s="1"/>
  <c r="CO25" i="1"/>
  <c r="I61" i="1" s="1"/>
  <c r="R60" i="1"/>
  <c r="Q59" i="1"/>
  <c r="P59" i="1"/>
  <c r="W59" i="1"/>
  <c r="U59" i="1"/>
  <c r="BK27" i="1"/>
  <c r="BF27" i="1"/>
  <c r="BG27" i="1"/>
  <c r="BM27" i="1"/>
  <c r="BH28" i="1"/>
  <c r="AI58" i="1"/>
  <c r="AK58" i="1"/>
  <c r="AD58" i="1"/>
  <c r="AE58" i="1"/>
  <c r="AF59" i="1"/>
  <c r="AS58" i="1" l="1"/>
  <c r="AT59" i="1"/>
  <c r="AR58" i="1"/>
  <c r="AY58" i="1"/>
  <c r="AW58" i="1"/>
  <c r="R31" i="1"/>
  <c r="Q30" i="1"/>
  <c r="W30" i="1"/>
  <c r="U30" i="1"/>
  <c r="P30" i="1"/>
  <c r="AE30" i="1"/>
  <c r="AK30" i="1"/>
  <c r="AD30" i="1"/>
  <c r="AF31" i="1"/>
  <c r="AI30" i="1"/>
  <c r="AK59" i="1"/>
  <c r="AI59" i="1"/>
  <c r="AD59" i="1"/>
  <c r="AF60" i="1"/>
  <c r="AE59" i="1"/>
  <c r="BH29" i="1"/>
  <c r="BM28" i="1"/>
  <c r="BG28" i="1"/>
  <c r="BK28" i="1"/>
  <c r="BF28" i="1"/>
  <c r="CO26" i="1"/>
  <c r="I62" i="1" s="1"/>
  <c r="CH26" i="1"/>
  <c r="B62" i="1" s="1"/>
  <c r="D62" i="1"/>
  <c r="CM26" i="1"/>
  <c r="G62" i="1" s="1"/>
  <c r="CJ27" i="1"/>
  <c r="CI26" i="1"/>
  <c r="C62" i="1" s="1"/>
  <c r="BY27" i="1"/>
  <c r="BV28" i="1"/>
  <c r="BT27" i="1"/>
  <c r="BU27" i="1"/>
  <c r="CA27" i="1"/>
  <c r="W60" i="1"/>
  <c r="P60" i="1"/>
  <c r="U60" i="1"/>
  <c r="Q60" i="1"/>
  <c r="R61" i="1"/>
  <c r="CM55" i="1"/>
  <c r="CH55" i="1"/>
  <c r="CI55" i="1"/>
  <c r="CJ56" i="1"/>
  <c r="CO55" i="1"/>
  <c r="BM57" i="1"/>
  <c r="BF57" i="1"/>
  <c r="BK57" i="1"/>
  <c r="BH58" i="1"/>
  <c r="BG57" i="1"/>
  <c r="AR29" i="1"/>
  <c r="AT30" i="1"/>
  <c r="AY29" i="1"/>
  <c r="AW29" i="1"/>
  <c r="AS29" i="1"/>
  <c r="CA56" i="1"/>
  <c r="BU56" i="1"/>
  <c r="BV57" i="1"/>
  <c r="BY56" i="1"/>
  <c r="BT56" i="1"/>
  <c r="L31" i="1"/>
  <c r="F31" i="1"/>
  <c r="B31" i="1"/>
  <c r="E31" i="1"/>
  <c r="C31" i="1"/>
  <c r="N31" i="1"/>
  <c r="D32" i="1"/>
  <c r="G31" i="1"/>
  <c r="I31" i="1"/>
  <c r="J31" i="1"/>
  <c r="AW59" i="1" l="1"/>
  <c r="AS59" i="1"/>
  <c r="AY59" i="1"/>
  <c r="AT60" i="1"/>
  <c r="AR59" i="1"/>
  <c r="CA57" i="1"/>
  <c r="BU57" i="1"/>
  <c r="BT57" i="1"/>
  <c r="BV58" i="1"/>
  <c r="BY57" i="1"/>
  <c r="AS30" i="1"/>
  <c r="AY30" i="1"/>
  <c r="AW30" i="1"/>
  <c r="AR30" i="1"/>
  <c r="AT31" i="1"/>
  <c r="CO56" i="1"/>
  <c r="CJ57" i="1"/>
  <c r="CH56" i="1"/>
  <c r="CM56" i="1"/>
  <c r="CI56" i="1"/>
  <c r="BU28" i="1"/>
  <c r="CA28" i="1"/>
  <c r="BV29" i="1"/>
  <c r="BT28" i="1"/>
  <c r="BY28" i="1"/>
  <c r="AD31" i="1"/>
  <c r="AE31" i="1"/>
  <c r="AI31" i="1"/>
  <c r="AK31" i="1"/>
  <c r="AF32" i="1"/>
  <c r="Q31" i="1"/>
  <c r="U31" i="1"/>
  <c r="W31" i="1"/>
  <c r="P31" i="1"/>
  <c r="R32" i="1"/>
  <c r="BK58" i="1"/>
  <c r="BM58" i="1"/>
  <c r="BH59" i="1"/>
  <c r="BF58" i="1"/>
  <c r="BG58" i="1"/>
  <c r="BK29" i="1"/>
  <c r="BH30" i="1"/>
  <c r="BF30" i="1" s="1"/>
  <c r="BG29" i="1"/>
  <c r="BM29" i="1"/>
  <c r="BF29" i="1"/>
  <c r="Q61" i="1"/>
  <c r="U61" i="1"/>
  <c r="W61" i="1"/>
  <c r="R62" i="1"/>
  <c r="P61" i="1"/>
  <c r="AD60" i="1"/>
  <c r="AF61" i="1"/>
  <c r="AK60" i="1"/>
  <c r="AE60" i="1"/>
  <c r="AI60" i="1"/>
  <c r="I32" i="1"/>
  <c r="J32" i="1"/>
  <c r="G32" i="1"/>
  <c r="C32" i="1"/>
  <c r="D33" i="1"/>
  <c r="L32" i="1"/>
  <c r="F32" i="1"/>
  <c r="B32" i="1"/>
  <c r="E32" i="1"/>
  <c r="N32" i="1"/>
  <c r="CJ28" i="1"/>
  <c r="CO27" i="1"/>
  <c r="I63" i="1" s="1"/>
  <c r="CM27" i="1"/>
  <c r="G63" i="1" s="1"/>
  <c r="CH27" i="1"/>
  <c r="B63" i="1" s="1"/>
  <c r="CI27" i="1"/>
  <c r="C63" i="1" s="1"/>
  <c r="D63" i="1"/>
  <c r="CA58" i="1" l="1"/>
  <c r="BU58" i="1"/>
  <c r="BT58" i="1"/>
  <c r="BY58" i="1"/>
  <c r="BV59" i="1"/>
  <c r="AW60" i="1"/>
  <c r="AS60" i="1"/>
  <c r="AT61" i="1"/>
  <c r="AR60" i="1"/>
  <c r="AY60" i="1"/>
  <c r="AE32" i="1"/>
  <c r="AD32" i="1"/>
  <c r="AK32" i="1"/>
  <c r="AI32" i="1"/>
  <c r="AF33" i="1"/>
  <c r="G33" i="1"/>
  <c r="C33" i="1"/>
  <c r="B33" i="1"/>
  <c r="E33" i="1"/>
  <c r="L33" i="1"/>
  <c r="F33" i="1"/>
  <c r="D34" i="1"/>
  <c r="J33" i="1"/>
  <c r="I33" i="1"/>
  <c r="N33" i="1"/>
  <c r="W62" i="1"/>
  <c r="P62" i="1"/>
  <c r="U62" i="1"/>
  <c r="Q62" i="1"/>
  <c r="R63" i="1"/>
  <c r="D64" i="1"/>
  <c r="CH28" i="1"/>
  <c r="B64" i="1" s="1"/>
  <c r="CI28" i="1"/>
  <c r="C64" i="1" s="1"/>
  <c r="CM28" i="1"/>
  <c r="G64" i="1" s="1"/>
  <c r="CJ29" i="1"/>
  <c r="CO28" i="1"/>
  <c r="I64" i="1" s="1"/>
  <c r="AI61" i="1"/>
  <c r="AD61" i="1"/>
  <c r="AK61" i="1"/>
  <c r="AF62" i="1"/>
  <c r="AE61" i="1"/>
  <c r="BM30" i="1"/>
  <c r="BH31" i="1"/>
  <c r="BK30" i="1"/>
  <c r="BG30" i="1"/>
  <c r="BM59" i="1"/>
  <c r="BK59" i="1"/>
  <c r="BH60" i="1"/>
  <c r="BF59" i="1"/>
  <c r="BG59" i="1"/>
  <c r="P32" i="1"/>
  <c r="Q32" i="1"/>
  <c r="R33" i="1"/>
  <c r="W32" i="1"/>
  <c r="U32" i="1"/>
  <c r="BY29" i="1"/>
  <c r="BT29" i="1"/>
  <c r="BU29" i="1"/>
  <c r="BV30" i="1"/>
  <c r="CA29" i="1"/>
  <c r="CO57" i="1"/>
  <c r="CJ58" i="1"/>
  <c r="CM57" i="1"/>
  <c r="CH57" i="1"/>
  <c r="CI57" i="1"/>
  <c r="AY31" i="1"/>
  <c r="AT32" i="1"/>
  <c r="AR31" i="1"/>
  <c r="AS31" i="1"/>
  <c r="AW31" i="1"/>
  <c r="CI58" i="1" l="1"/>
  <c r="CJ59" i="1"/>
  <c r="CO58" i="1"/>
  <c r="CM58" i="1"/>
  <c r="CH58" i="1"/>
  <c r="I34" i="1"/>
  <c r="F34" i="1"/>
  <c r="D35" i="1"/>
  <c r="C34" i="1"/>
  <c r="E34" i="1"/>
  <c r="B34" i="1"/>
  <c r="J34" i="1"/>
  <c r="L34" i="1"/>
  <c r="N34" i="1"/>
  <c r="G34" i="1"/>
  <c r="AW32" i="1"/>
  <c r="AT33" i="1"/>
  <c r="AS32" i="1"/>
  <c r="AY32" i="1"/>
  <c r="AR32" i="1"/>
  <c r="AD62" i="1"/>
  <c r="AE62" i="1"/>
  <c r="AK62" i="1"/>
  <c r="AF63" i="1"/>
  <c r="AI62" i="1"/>
  <c r="AS61" i="1"/>
  <c r="AR61" i="1"/>
  <c r="AW61" i="1"/>
  <c r="AT62" i="1"/>
  <c r="AY61" i="1"/>
  <c r="BU59" i="1"/>
  <c r="CA59" i="1"/>
  <c r="BT59" i="1"/>
  <c r="BV60" i="1"/>
  <c r="BY59" i="1"/>
  <c r="BM60" i="1"/>
  <c r="BH61" i="1"/>
  <c r="BG60" i="1"/>
  <c r="BK60" i="1"/>
  <c r="BF60" i="1"/>
  <c r="CO29" i="1"/>
  <c r="I65" i="1" s="1"/>
  <c r="CI29" i="1"/>
  <c r="C65" i="1" s="1"/>
  <c r="CH29" i="1"/>
  <c r="B65" i="1" s="1"/>
  <c r="D65" i="1"/>
  <c r="CM29" i="1"/>
  <c r="G65" i="1" s="1"/>
  <c r="CJ30" i="1"/>
  <c r="BV31" i="1"/>
  <c r="BT30" i="1"/>
  <c r="CA30" i="1"/>
  <c r="BY30" i="1"/>
  <c r="BU30" i="1"/>
  <c r="Q33" i="1"/>
  <c r="P33" i="1"/>
  <c r="U33" i="1"/>
  <c r="R34" i="1"/>
  <c r="W33" i="1"/>
  <c r="BK31" i="1"/>
  <c r="BG31" i="1"/>
  <c r="BH32" i="1"/>
  <c r="BM31" i="1"/>
  <c r="BF31" i="1"/>
  <c r="U63" i="1"/>
  <c r="Q63" i="1"/>
  <c r="R64" i="1"/>
  <c r="P63" i="1"/>
  <c r="W63" i="1"/>
  <c r="AK33" i="1"/>
  <c r="AE33" i="1"/>
  <c r="AF34" i="1"/>
  <c r="AD33" i="1"/>
  <c r="AI33" i="1"/>
  <c r="BK32" i="1" l="1"/>
  <c r="BH33" i="1"/>
  <c r="BM32" i="1"/>
  <c r="BF32" i="1"/>
  <c r="BG32" i="1"/>
  <c r="AT63" i="1"/>
  <c r="AS62" i="1"/>
  <c r="AY62" i="1"/>
  <c r="AR62" i="1"/>
  <c r="AW62" i="1"/>
  <c r="CJ60" i="1"/>
  <c r="CH59" i="1"/>
  <c r="CM59" i="1"/>
  <c r="CO59" i="1"/>
  <c r="CI59" i="1"/>
  <c r="L35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N35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J35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C35" i="1"/>
  <c r="F35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I35" i="1"/>
  <c r="E35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G35" i="1"/>
  <c r="B35" i="1"/>
  <c r="Q64" i="1"/>
  <c r="W64" i="1"/>
  <c r="P64" i="1"/>
  <c r="U64" i="1"/>
  <c r="R65" i="1"/>
  <c r="CA31" i="1"/>
  <c r="BU31" i="1"/>
  <c r="BT31" i="1"/>
  <c r="BV32" i="1"/>
  <c r="BY31" i="1"/>
  <c r="BH62" i="1"/>
  <c r="BK61" i="1"/>
  <c r="BF61" i="1"/>
  <c r="BG61" i="1"/>
  <c r="BM61" i="1"/>
  <c r="AE34" i="1"/>
  <c r="AK34" i="1"/>
  <c r="AF35" i="1"/>
  <c r="AD34" i="1"/>
  <c r="AI34" i="1"/>
  <c r="W34" i="1"/>
  <c r="U34" i="1"/>
  <c r="P34" i="1"/>
  <c r="R35" i="1"/>
  <c r="Q34" i="1"/>
  <c r="CH30" i="1"/>
  <c r="B66" i="1" s="1"/>
  <c r="CO30" i="1"/>
  <c r="I66" i="1" s="1"/>
  <c r="CM30" i="1"/>
  <c r="G66" i="1" s="1"/>
  <c r="D66" i="1"/>
  <c r="CJ31" i="1"/>
  <c r="CI30" i="1"/>
  <c r="C66" i="1" s="1"/>
  <c r="CA60" i="1"/>
  <c r="BU60" i="1"/>
  <c r="BY60" i="1"/>
  <c r="BT60" i="1"/>
  <c r="BV61" i="1"/>
  <c r="AI63" i="1"/>
  <c r="AE63" i="1"/>
  <c r="AD63" i="1"/>
  <c r="AK63" i="1"/>
  <c r="AF64" i="1"/>
  <c r="AS33" i="1"/>
  <c r="AW33" i="1"/>
  <c r="AT34" i="1"/>
  <c r="AR33" i="1"/>
  <c r="AY33" i="1"/>
  <c r="AI64" i="1" l="1"/>
  <c r="AE64" i="1"/>
  <c r="AD64" i="1"/>
  <c r="AK64" i="1"/>
  <c r="AF65" i="1"/>
  <c r="CO60" i="1"/>
  <c r="CJ61" i="1"/>
  <c r="CI60" i="1"/>
  <c r="CH60" i="1"/>
  <c r="CM60" i="1"/>
  <c r="BK33" i="1"/>
  <c r="BF33" i="1"/>
  <c r="BH34" i="1"/>
  <c r="BM33" i="1"/>
  <c r="BG33" i="1"/>
  <c r="AR63" i="1"/>
  <c r="AY63" i="1"/>
  <c r="AS63" i="1"/>
  <c r="AT64" i="1"/>
  <c r="AW63" i="1"/>
  <c r="U35" i="1"/>
  <c r="Q35" i="1"/>
  <c r="Z35" i="1"/>
  <c r="AN5" i="1" s="1"/>
  <c r="AN6" i="1" s="1"/>
  <c r="AN7" i="1" s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AB35" i="1"/>
  <c r="AP5" i="1" s="1"/>
  <c r="AP6" i="1" s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P35" i="1"/>
  <c r="T35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V5" i="1" s="1"/>
  <c r="AV6" i="1" s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W35" i="1"/>
  <c r="X35" i="1"/>
  <c r="AL5" i="1" s="1"/>
  <c r="AL6" i="1" s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S35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U5" i="1" s="1"/>
  <c r="AU6" i="1" s="1"/>
  <c r="AU7" i="1" s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D35" i="1"/>
  <c r="AE35" i="1"/>
  <c r="AK35" i="1"/>
  <c r="AI35" i="1"/>
  <c r="AT35" i="1"/>
  <c r="AR34" i="1"/>
  <c r="AY34" i="1"/>
  <c r="AS34" i="1"/>
  <c r="AW34" i="1"/>
  <c r="BT61" i="1"/>
  <c r="BV62" i="1"/>
  <c r="BU61" i="1"/>
  <c r="CA61" i="1"/>
  <c r="BY61" i="1"/>
  <c r="CI31" i="1"/>
  <c r="C67" i="1" s="1"/>
  <c r="D67" i="1"/>
  <c r="CM31" i="1"/>
  <c r="G67" i="1" s="1"/>
  <c r="CJ32" i="1"/>
  <c r="CH31" i="1"/>
  <c r="B67" i="1" s="1"/>
  <c r="CO31" i="1"/>
  <c r="I67" i="1" s="1"/>
  <c r="BH63" i="1"/>
  <c r="BF62" i="1"/>
  <c r="BG62" i="1"/>
  <c r="BM62" i="1"/>
  <c r="BK62" i="1"/>
  <c r="BU32" i="1"/>
  <c r="CA32" i="1"/>
  <c r="BY32" i="1"/>
  <c r="BT32" i="1"/>
  <c r="BV33" i="1"/>
  <c r="W65" i="1"/>
  <c r="U65" i="1"/>
  <c r="P65" i="1"/>
  <c r="Q65" i="1"/>
  <c r="R66" i="1"/>
  <c r="BG34" i="1" l="1"/>
  <c r="BH35" i="1"/>
  <c r="BF34" i="1"/>
  <c r="BK34" i="1"/>
  <c r="BM34" i="1"/>
  <c r="BV63" i="1"/>
  <c r="BU62" i="1"/>
  <c r="CA62" i="1"/>
  <c r="BT62" i="1"/>
  <c r="BY62" i="1"/>
  <c r="P66" i="1"/>
  <c r="Q66" i="1"/>
  <c r="W66" i="1"/>
  <c r="R67" i="1"/>
  <c r="U66" i="1"/>
  <c r="BT33" i="1"/>
  <c r="CA33" i="1"/>
  <c r="BY33" i="1"/>
  <c r="BU33" i="1"/>
  <c r="BV34" i="1"/>
  <c r="CO61" i="1"/>
  <c r="CM61" i="1"/>
  <c r="CH61" i="1"/>
  <c r="CI61" i="1"/>
  <c r="CJ62" i="1"/>
  <c r="AE65" i="1"/>
  <c r="AD65" i="1"/>
  <c r="AK65" i="1"/>
  <c r="AI65" i="1"/>
  <c r="AF66" i="1"/>
  <c r="BM63" i="1"/>
  <c r="BH64" i="1"/>
  <c r="BK63" i="1"/>
  <c r="BG63" i="1"/>
  <c r="BF63" i="1"/>
  <c r="CH32" i="1"/>
  <c r="B68" i="1" s="1"/>
  <c r="CM32" i="1"/>
  <c r="G68" i="1" s="1"/>
  <c r="CJ33" i="1"/>
  <c r="CI32" i="1"/>
  <c r="C68" i="1" s="1"/>
  <c r="CO32" i="1"/>
  <c r="I68" i="1" s="1"/>
  <c r="D68" i="1"/>
  <c r="AW35" i="1"/>
  <c r="AV35" i="1"/>
  <c r="BJ5" i="1" s="1"/>
  <c r="BJ6" i="1" s="1"/>
  <c r="BJ7" i="1" s="1"/>
  <c r="BJ8" i="1" s="1"/>
  <c r="BJ9" i="1" s="1"/>
  <c r="BJ10" i="1" s="1"/>
  <c r="BJ11" i="1" s="1"/>
  <c r="BJ12" i="1" s="1"/>
  <c r="BJ13" i="1" s="1"/>
  <c r="BJ14" i="1" s="1"/>
  <c r="BJ15" i="1" s="1"/>
  <c r="BJ16" i="1" s="1"/>
  <c r="BJ17" i="1" s="1"/>
  <c r="BJ18" i="1" s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B35" i="1"/>
  <c r="BP5" i="1" s="1"/>
  <c r="BP6" i="1" s="1"/>
  <c r="BP7" i="1" s="1"/>
  <c r="BP8" i="1" s="1"/>
  <c r="BP9" i="1" s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AS35" i="1"/>
  <c r="AY35" i="1"/>
  <c r="AZ35" i="1"/>
  <c r="BN5" i="1" s="1"/>
  <c r="BN6" i="1" s="1"/>
  <c r="BN7" i="1" s="1"/>
  <c r="BN8" i="1" s="1"/>
  <c r="BN9" i="1" s="1"/>
  <c r="BN10" i="1" s="1"/>
  <c r="BN11" i="1" s="1"/>
  <c r="BN12" i="1" s="1"/>
  <c r="BN13" i="1" s="1"/>
  <c r="BN14" i="1" s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D35" i="1"/>
  <c r="BR5" i="1" s="1"/>
  <c r="BR6" i="1" s="1"/>
  <c r="BR7" i="1" s="1"/>
  <c r="BR8" i="1" s="1"/>
  <c r="BR9" i="1" s="1"/>
  <c r="BR10" i="1" s="1"/>
  <c r="BR11" i="1" s="1"/>
  <c r="BR12" i="1" s="1"/>
  <c r="BR13" i="1" s="1"/>
  <c r="BR14" i="1" s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AR35" i="1"/>
  <c r="AU35" i="1"/>
  <c r="BI5" i="1" s="1"/>
  <c r="BI6" i="1" s="1"/>
  <c r="BI7" i="1" s="1"/>
  <c r="BI8" i="1" s="1"/>
  <c r="BI9" i="1" s="1"/>
  <c r="BI10" i="1" s="1"/>
  <c r="BI11" i="1" s="1"/>
  <c r="BI12" i="1" s="1"/>
  <c r="BI13" i="1" s="1"/>
  <c r="BI14" i="1" s="1"/>
  <c r="BI15" i="1" s="1"/>
  <c r="BI16" i="1" s="1"/>
  <c r="BI17" i="1" s="1"/>
  <c r="BI18" i="1" s="1"/>
  <c r="BI19" i="1" s="1"/>
  <c r="BI20" i="1" s="1"/>
  <c r="BI21" i="1" s="1"/>
  <c r="BI22" i="1" s="1"/>
  <c r="BI23" i="1" s="1"/>
  <c r="BI24" i="1" s="1"/>
  <c r="BI25" i="1" s="1"/>
  <c r="BI26" i="1" s="1"/>
  <c r="BI27" i="1" s="1"/>
  <c r="BI28" i="1" s="1"/>
  <c r="BI29" i="1" s="1"/>
  <c r="BI30" i="1" s="1"/>
  <c r="BI31" i="1" s="1"/>
  <c r="BI32" i="1" s="1"/>
  <c r="BI33" i="1" s="1"/>
  <c r="BI34" i="1" s="1"/>
  <c r="AW64" i="1"/>
  <c r="AR64" i="1"/>
  <c r="AS64" i="1"/>
  <c r="AT65" i="1"/>
  <c r="AY64" i="1"/>
  <c r="AT66" i="1" l="1"/>
  <c r="AY65" i="1"/>
  <c r="AR65" i="1"/>
  <c r="AS65" i="1"/>
  <c r="AW65" i="1"/>
  <c r="CA34" i="1"/>
  <c r="BT34" i="1"/>
  <c r="BY34" i="1"/>
  <c r="BU34" i="1"/>
  <c r="BV35" i="1"/>
  <c r="BM35" i="1"/>
  <c r="BR35" i="1"/>
  <c r="CF5" i="1" s="1"/>
  <c r="CF6" i="1" s="1"/>
  <c r="CF7" i="1" s="1"/>
  <c r="CF8" i="1" s="1"/>
  <c r="CF9" i="1" s="1"/>
  <c r="CF10" i="1" s="1"/>
  <c r="CF11" i="1" s="1"/>
  <c r="CF12" i="1" s="1"/>
  <c r="CF13" i="1" s="1"/>
  <c r="CF14" i="1" s="1"/>
  <c r="CF15" i="1" s="1"/>
  <c r="CF16" i="1" s="1"/>
  <c r="CF17" i="1" s="1"/>
  <c r="CF18" i="1" s="1"/>
  <c r="CF19" i="1" s="1"/>
  <c r="CF20" i="1" s="1"/>
  <c r="CF21" i="1" s="1"/>
  <c r="CF22" i="1" s="1"/>
  <c r="CF23" i="1" s="1"/>
  <c r="CF24" i="1" s="1"/>
  <c r="CF25" i="1" s="1"/>
  <c r="CF26" i="1" s="1"/>
  <c r="CF27" i="1" s="1"/>
  <c r="CF28" i="1" s="1"/>
  <c r="CF29" i="1" s="1"/>
  <c r="CF30" i="1" s="1"/>
  <c r="CF31" i="1" s="1"/>
  <c r="CF32" i="1" s="1"/>
  <c r="CF33" i="1" s="1"/>
  <c r="CF34" i="1" s="1"/>
  <c r="BG35" i="1"/>
  <c r="BJ35" i="1"/>
  <c r="BX5" i="1" s="1"/>
  <c r="BX6" i="1" s="1"/>
  <c r="BX7" i="1" s="1"/>
  <c r="BX8" i="1" s="1"/>
  <c r="BX9" i="1" s="1"/>
  <c r="BX10" i="1" s="1"/>
  <c r="BX11" i="1" s="1"/>
  <c r="BX12" i="1" s="1"/>
  <c r="BX13" i="1" s="1"/>
  <c r="BX14" i="1" s="1"/>
  <c r="BX15" i="1" s="1"/>
  <c r="BX16" i="1" s="1"/>
  <c r="BX17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28" i="1" s="1"/>
  <c r="BX29" i="1" s="1"/>
  <c r="BX30" i="1" s="1"/>
  <c r="BX31" i="1" s="1"/>
  <c r="BX32" i="1" s="1"/>
  <c r="BX33" i="1" s="1"/>
  <c r="BX34" i="1" s="1"/>
  <c r="BF35" i="1"/>
  <c r="BI35" i="1"/>
  <c r="BW5" i="1" s="1"/>
  <c r="BW6" i="1" s="1"/>
  <c r="BW7" i="1" s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K35" i="1"/>
  <c r="BN35" i="1"/>
  <c r="CB5" i="1" s="1"/>
  <c r="CB6" i="1" s="1"/>
  <c r="CB7" i="1" s="1"/>
  <c r="CB8" i="1" s="1"/>
  <c r="CB9" i="1" s="1"/>
  <c r="CB10" i="1" s="1"/>
  <c r="CB11" i="1" s="1"/>
  <c r="CB12" i="1" s="1"/>
  <c r="CB13" i="1" s="1"/>
  <c r="CB14" i="1" s="1"/>
  <c r="CB15" i="1" s="1"/>
  <c r="CB16" i="1" s="1"/>
  <c r="CB17" i="1" s="1"/>
  <c r="CB18" i="1" s="1"/>
  <c r="CB19" i="1" s="1"/>
  <c r="CB20" i="1" s="1"/>
  <c r="CB21" i="1" s="1"/>
  <c r="CB22" i="1" s="1"/>
  <c r="CB23" i="1" s="1"/>
  <c r="CB24" i="1" s="1"/>
  <c r="CB25" i="1" s="1"/>
  <c r="CB26" i="1" s="1"/>
  <c r="CB27" i="1" s="1"/>
  <c r="CB28" i="1" s="1"/>
  <c r="CB29" i="1" s="1"/>
  <c r="CB30" i="1" s="1"/>
  <c r="CB31" i="1" s="1"/>
  <c r="CB32" i="1" s="1"/>
  <c r="CB33" i="1" s="1"/>
  <c r="CB34" i="1" s="1"/>
  <c r="BP35" i="1"/>
  <c r="CD5" i="1" s="1"/>
  <c r="CD6" i="1" s="1"/>
  <c r="CD7" i="1" s="1"/>
  <c r="CD8" i="1" s="1"/>
  <c r="CD9" i="1" s="1"/>
  <c r="CD10" i="1" s="1"/>
  <c r="CD11" i="1" s="1"/>
  <c r="CD12" i="1" s="1"/>
  <c r="CD13" i="1" s="1"/>
  <c r="CD14" i="1" s="1"/>
  <c r="CD15" i="1" s="1"/>
  <c r="CD16" i="1" s="1"/>
  <c r="CD17" i="1" s="1"/>
  <c r="CD18" i="1" s="1"/>
  <c r="CD19" i="1" s="1"/>
  <c r="CD20" i="1" s="1"/>
  <c r="CD21" i="1" s="1"/>
  <c r="CD22" i="1" s="1"/>
  <c r="CD23" i="1" s="1"/>
  <c r="CD24" i="1" s="1"/>
  <c r="CD25" i="1" s="1"/>
  <c r="CD26" i="1" s="1"/>
  <c r="CD27" i="1" s="1"/>
  <c r="CD28" i="1" s="1"/>
  <c r="CD29" i="1" s="1"/>
  <c r="CD30" i="1" s="1"/>
  <c r="CD31" i="1" s="1"/>
  <c r="CD32" i="1" s="1"/>
  <c r="CD33" i="1" s="1"/>
  <c r="CD34" i="1" s="1"/>
  <c r="CM33" i="1"/>
  <c r="G69" i="1" s="1"/>
  <c r="CH33" i="1"/>
  <c r="B69" i="1" s="1"/>
  <c r="D69" i="1"/>
  <c r="CO33" i="1"/>
  <c r="I69" i="1" s="1"/>
  <c r="CJ34" i="1"/>
  <c r="CI33" i="1"/>
  <c r="C69" i="1" s="1"/>
  <c r="AE66" i="1"/>
  <c r="AI66" i="1"/>
  <c r="AF67" i="1"/>
  <c r="AK66" i="1"/>
  <c r="AD66" i="1"/>
  <c r="CH62" i="1"/>
  <c r="CM62" i="1"/>
  <c r="CO62" i="1"/>
  <c r="CJ63" i="1"/>
  <c r="CI62" i="1"/>
  <c r="U67" i="1"/>
  <c r="P67" i="1"/>
  <c r="R68" i="1"/>
  <c r="Q67" i="1"/>
  <c r="W67" i="1"/>
  <c r="BM64" i="1"/>
  <c r="BF64" i="1"/>
  <c r="BG64" i="1"/>
  <c r="BK64" i="1"/>
  <c r="BH65" i="1"/>
  <c r="CA63" i="1"/>
  <c r="BT63" i="1"/>
  <c r="BU63" i="1"/>
  <c r="BV64" i="1"/>
  <c r="BY63" i="1"/>
  <c r="BU64" i="1" l="1"/>
  <c r="BY64" i="1"/>
  <c r="BV65" i="1"/>
  <c r="BT64" i="1"/>
  <c r="CA64" i="1"/>
  <c r="AW66" i="1"/>
  <c r="AY66" i="1"/>
  <c r="AT67" i="1"/>
  <c r="AR66" i="1"/>
  <c r="AS66" i="1"/>
  <c r="R69" i="1"/>
  <c r="U68" i="1"/>
  <c r="W68" i="1"/>
  <c r="P68" i="1"/>
  <c r="Q68" i="1"/>
  <c r="AE67" i="1"/>
  <c r="AF68" i="1"/>
  <c r="AI67" i="1"/>
  <c r="AD67" i="1"/>
  <c r="AK67" i="1"/>
  <c r="D70" i="1"/>
  <c r="CH34" i="1"/>
  <c r="B70" i="1" s="1"/>
  <c r="CI34" i="1"/>
  <c r="C70" i="1" s="1"/>
  <c r="CM34" i="1"/>
  <c r="G70" i="1" s="1"/>
  <c r="CJ35" i="1"/>
  <c r="CO34" i="1"/>
  <c r="I70" i="1" s="1"/>
  <c r="BH66" i="1"/>
  <c r="BK65" i="1"/>
  <c r="BF65" i="1"/>
  <c r="BG65" i="1"/>
  <c r="BM65" i="1"/>
  <c r="CI63" i="1"/>
  <c r="CM63" i="1"/>
  <c r="CJ64" i="1"/>
  <c r="CH63" i="1"/>
  <c r="CO63" i="1"/>
  <c r="BT35" i="1"/>
  <c r="BX35" i="1"/>
  <c r="CL5" i="1" s="1"/>
  <c r="BY35" i="1"/>
  <c r="CF35" i="1"/>
  <c r="CT5" i="1" s="1"/>
  <c r="BW35" i="1"/>
  <c r="CK5" i="1" s="1"/>
  <c r="BU35" i="1"/>
  <c r="CD35" i="1"/>
  <c r="CR5" i="1" s="1"/>
  <c r="CB35" i="1"/>
  <c r="CP5" i="1" s="1"/>
  <c r="CA35" i="1"/>
  <c r="F41" i="1" l="1"/>
  <c r="CL6" i="1"/>
  <c r="P69" i="1"/>
  <c r="R70" i="1"/>
  <c r="U69" i="1"/>
  <c r="W69" i="1"/>
  <c r="Q69" i="1"/>
  <c r="L41" i="1"/>
  <c r="CR6" i="1"/>
  <c r="CI35" i="1"/>
  <c r="C71" i="1" s="1"/>
  <c r="CO35" i="1"/>
  <c r="I71" i="1" s="1"/>
  <c r="D71" i="1"/>
  <c r="CM35" i="1"/>
  <c r="G71" i="1" s="1"/>
  <c r="CH35" i="1"/>
  <c r="B71" i="1" s="1"/>
  <c r="AY67" i="1"/>
  <c r="AW67" i="1"/>
  <c r="AR67" i="1"/>
  <c r="AS67" i="1"/>
  <c r="AT68" i="1"/>
  <c r="J41" i="1"/>
  <c r="CP6" i="1"/>
  <c r="CM64" i="1"/>
  <c r="CI64" i="1"/>
  <c r="CH64" i="1"/>
  <c r="CO64" i="1"/>
  <c r="CJ65" i="1"/>
  <c r="AF69" i="1"/>
  <c r="AD68" i="1"/>
  <c r="AI68" i="1"/>
  <c r="AE68" i="1"/>
  <c r="AK68" i="1"/>
  <c r="N41" i="1"/>
  <c r="CT6" i="1"/>
  <c r="E41" i="1"/>
  <c r="CK6" i="1"/>
  <c r="BF66" i="1"/>
  <c r="BG66" i="1"/>
  <c r="BM66" i="1"/>
  <c r="BH67" i="1"/>
  <c r="BK66" i="1"/>
  <c r="BV66" i="1"/>
  <c r="BT65" i="1"/>
  <c r="BU65" i="1"/>
  <c r="BY65" i="1"/>
  <c r="CA65" i="1"/>
  <c r="R71" i="1" l="1"/>
  <c r="Q70" i="1"/>
  <c r="P70" i="1"/>
  <c r="U70" i="1"/>
  <c r="W70" i="1"/>
  <c r="N42" i="1"/>
  <c r="CT7" i="1"/>
  <c r="CH65" i="1"/>
  <c r="CJ66" i="1"/>
  <c r="CO65" i="1"/>
  <c r="CI65" i="1"/>
  <c r="CM65" i="1"/>
  <c r="F42" i="1"/>
  <c r="CL7" i="1"/>
  <c r="AF70" i="1"/>
  <c r="AI69" i="1"/>
  <c r="AE69" i="1"/>
  <c r="AK69" i="1"/>
  <c r="AD69" i="1"/>
  <c r="L42" i="1"/>
  <c r="CR7" i="1"/>
  <c r="BV67" i="1"/>
  <c r="BU66" i="1"/>
  <c r="BY66" i="1"/>
  <c r="CA66" i="1"/>
  <c r="BT66" i="1"/>
  <c r="BK67" i="1"/>
  <c r="BH68" i="1"/>
  <c r="BG67" i="1"/>
  <c r="BM67" i="1"/>
  <c r="BF67" i="1"/>
  <c r="E42" i="1"/>
  <c r="CK7" i="1"/>
  <c r="J42" i="1"/>
  <c r="CP7" i="1"/>
  <c r="AS68" i="1"/>
  <c r="AR68" i="1"/>
  <c r="AY68" i="1"/>
  <c r="AW68" i="1"/>
  <c r="AT69" i="1"/>
  <c r="BF68" i="1" l="1"/>
  <c r="BH69" i="1"/>
  <c r="BG68" i="1"/>
  <c r="BM68" i="1"/>
  <c r="BK68" i="1"/>
  <c r="AK70" i="1"/>
  <c r="AI70" i="1"/>
  <c r="AE70" i="1"/>
  <c r="AF71" i="1"/>
  <c r="AD70" i="1"/>
  <c r="Q71" i="1"/>
  <c r="P71" i="1"/>
  <c r="W71" i="1"/>
  <c r="U71" i="1"/>
  <c r="AR69" i="1"/>
  <c r="AW69" i="1"/>
  <c r="AS69" i="1"/>
  <c r="AT70" i="1"/>
  <c r="AY69" i="1"/>
  <c r="CO66" i="1"/>
  <c r="CI66" i="1"/>
  <c r="CH66" i="1"/>
  <c r="CM66" i="1"/>
  <c r="CJ67" i="1"/>
  <c r="BT67" i="1"/>
  <c r="BU67" i="1"/>
  <c r="BV68" i="1"/>
  <c r="BY67" i="1"/>
  <c r="CA67" i="1"/>
  <c r="E43" i="1"/>
  <c r="CK8" i="1"/>
  <c r="J43" i="1"/>
  <c r="CP8" i="1"/>
  <c r="L43" i="1"/>
  <c r="CR8" i="1"/>
  <c r="F43" i="1"/>
  <c r="CL8" i="1"/>
  <c r="N43" i="1"/>
  <c r="CT8" i="1"/>
  <c r="N44" i="1" l="1"/>
  <c r="CT9" i="1"/>
  <c r="E44" i="1"/>
  <c r="CK9" i="1"/>
  <c r="J44" i="1"/>
  <c r="CP9" i="1"/>
  <c r="CA68" i="1"/>
  <c r="BT68" i="1"/>
  <c r="BU68" i="1"/>
  <c r="BV69" i="1"/>
  <c r="BY68" i="1"/>
  <c r="AE71" i="1"/>
  <c r="AD71" i="1"/>
  <c r="AI71" i="1"/>
  <c r="AK71" i="1"/>
  <c r="BH70" i="1"/>
  <c r="BM69" i="1"/>
  <c r="BF69" i="1"/>
  <c r="BK69" i="1"/>
  <c r="BG69" i="1"/>
  <c r="L44" i="1"/>
  <c r="CR9" i="1"/>
  <c r="F44" i="1"/>
  <c r="CL9" i="1"/>
  <c r="CO67" i="1"/>
  <c r="CM67" i="1"/>
  <c r="CJ68" i="1"/>
  <c r="CI67" i="1"/>
  <c r="CH67" i="1"/>
  <c r="AR70" i="1"/>
  <c r="AY70" i="1"/>
  <c r="AW70" i="1"/>
  <c r="AT71" i="1"/>
  <c r="AS70" i="1"/>
  <c r="L45" i="1" l="1"/>
  <c r="CR10" i="1"/>
  <c r="BG70" i="1"/>
  <c r="BK70" i="1"/>
  <c r="BH71" i="1"/>
  <c r="BM70" i="1"/>
  <c r="BF70" i="1"/>
  <c r="N45" i="1"/>
  <c r="CT10" i="1"/>
  <c r="F45" i="1"/>
  <c r="CL10" i="1"/>
  <c r="J45" i="1"/>
  <c r="CP10" i="1"/>
  <c r="AR71" i="1"/>
  <c r="AY71" i="1"/>
  <c r="AS71" i="1"/>
  <c r="AW71" i="1"/>
  <c r="CM68" i="1"/>
  <c r="CI68" i="1"/>
  <c r="CH68" i="1"/>
  <c r="CO68" i="1"/>
  <c r="CJ69" i="1"/>
  <c r="BT69" i="1"/>
  <c r="BV70" i="1"/>
  <c r="CA69" i="1"/>
  <c r="BY69" i="1"/>
  <c r="BU69" i="1"/>
  <c r="E45" i="1"/>
  <c r="CK10" i="1"/>
  <c r="CO69" i="1" l="1"/>
  <c r="CI69" i="1"/>
  <c r="CH69" i="1"/>
  <c r="CJ70" i="1"/>
  <c r="CM69" i="1"/>
  <c r="N46" i="1"/>
  <c r="CT11" i="1"/>
  <c r="L46" i="1"/>
  <c r="CR11" i="1"/>
  <c r="E46" i="1"/>
  <c r="CK11" i="1"/>
  <c r="J46" i="1"/>
  <c r="CP11" i="1"/>
  <c r="BM71" i="1"/>
  <c r="BK71" i="1"/>
  <c r="BG71" i="1"/>
  <c r="BF71" i="1"/>
  <c r="BU70" i="1"/>
  <c r="BT70" i="1"/>
  <c r="BY70" i="1"/>
  <c r="BV71" i="1"/>
  <c r="CA70" i="1"/>
  <c r="F46" i="1"/>
  <c r="CL11" i="1"/>
  <c r="J47" i="1" l="1"/>
  <c r="CP12" i="1"/>
  <c r="F47" i="1"/>
  <c r="CL12" i="1"/>
  <c r="BY71" i="1"/>
  <c r="CA71" i="1"/>
  <c r="BU71" i="1"/>
  <c r="BT71" i="1"/>
  <c r="L47" i="1"/>
  <c r="CR12" i="1"/>
  <c r="E47" i="1"/>
  <c r="CK12" i="1"/>
  <c r="N47" i="1"/>
  <c r="CT12" i="1"/>
  <c r="CO70" i="1"/>
  <c r="CJ71" i="1"/>
  <c r="CH70" i="1"/>
  <c r="CI70" i="1"/>
  <c r="CM70" i="1"/>
  <c r="J48" i="1" l="1"/>
  <c r="CP13" i="1"/>
  <c r="N48" i="1"/>
  <c r="CT13" i="1"/>
  <c r="L48" i="1"/>
  <c r="CR13" i="1"/>
  <c r="E48" i="1"/>
  <c r="CK13" i="1"/>
  <c r="CI71" i="1"/>
  <c r="CH71" i="1"/>
  <c r="CO71" i="1"/>
  <c r="CM71" i="1"/>
  <c r="F48" i="1"/>
  <c r="CL13" i="1"/>
  <c r="L49" i="1" l="1"/>
  <c r="CR14" i="1"/>
  <c r="J49" i="1"/>
  <c r="CP14" i="1"/>
  <c r="F49" i="1"/>
  <c r="CL14" i="1"/>
  <c r="E49" i="1"/>
  <c r="CK14" i="1"/>
  <c r="N49" i="1"/>
  <c r="CT14" i="1"/>
  <c r="F50" i="1" l="1"/>
  <c r="CL15" i="1"/>
  <c r="L50" i="1"/>
  <c r="CR15" i="1"/>
  <c r="N50" i="1"/>
  <c r="CT15" i="1"/>
  <c r="E50" i="1"/>
  <c r="CK15" i="1"/>
  <c r="J50" i="1"/>
  <c r="CP15" i="1"/>
  <c r="J51" i="1" l="1"/>
  <c r="CP16" i="1"/>
  <c r="E51" i="1"/>
  <c r="CK16" i="1"/>
  <c r="L51" i="1"/>
  <c r="CR16" i="1"/>
  <c r="N51" i="1"/>
  <c r="CT16" i="1"/>
  <c r="F51" i="1"/>
  <c r="CL16" i="1"/>
  <c r="L52" i="1" l="1"/>
  <c r="CR17" i="1"/>
  <c r="J52" i="1"/>
  <c r="CP17" i="1"/>
  <c r="F52" i="1"/>
  <c r="CL17" i="1"/>
  <c r="N52" i="1"/>
  <c r="CT17" i="1"/>
  <c r="E52" i="1"/>
  <c r="CK17" i="1"/>
  <c r="N53" i="1" l="1"/>
  <c r="CT18" i="1"/>
  <c r="J53" i="1"/>
  <c r="CP18" i="1"/>
  <c r="E53" i="1"/>
  <c r="CK18" i="1"/>
  <c r="F53" i="1"/>
  <c r="CL18" i="1"/>
  <c r="L53" i="1"/>
  <c r="CR18" i="1"/>
  <c r="L54" i="1" l="1"/>
  <c r="CR19" i="1"/>
  <c r="E54" i="1"/>
  <c r="CK19" i="1"/>
  <c r="N54" i="1"/>
  <c r="CT19" i="1"/>
  <c r="F54" i="1"/>
  <c r="CL19" i="1"/>
  <c r="J54" i="1"/>
  <c r="CP19" i="1"/>
  <c r="N55" i="1" l="1"/>
  <c r="CT20" i="1"/>
  <c r="L55" i="1"/>
  <c r="CR20" i="1"/>
  <c r="J55" i="1"/>
  <c r="CP20" i="1"/>
  <c r="F55" i="1"/>
  <c r="CL20" i="1"/>
  <c r="E55" i="1"/>
  <c r="CK20" i="1"/>
  <c r="E56" i="1" l="1"/>
  <c r="CK21" i="1"/>
  <c r="F56" i="1"/>
  <c r="CL21" i="1"/>
  <c r="L56" i="1"/>
  <c r="CR21" i="1"/>
  <c r="J56" i="1"/>
  <c r="CP21" i="1"/>
  <c r="N56" i="1"/>
  <c r="CT21" i="1"/>
  <c r="L57" i="1" l="1"/>
  <c r="CR22" i="1"/>
  <c r="E57" i="1"/>
  <c r="CK22" i="1"/>
  <c r="N57" i="1"/>
  <c r="CT22" i="1"/>
  <c r="J57" i="1"/>
  <c r="CP22" i="1"/>
  <c r="F57" i="1"/>
  <c r="CL22" i="1"/>
  <c r="F58" i="1" l="1"/>
  <c r="CL23" i="1"/>
  <c r="J58" i="1"/>
  <c r="CP23" i="1"/>
  <c r="E58" i="1"/>
  <c r="CK23" i="1"/>
  <c r="N58" i="1"/>
  <c r="CT23" i="1"/>
  <c r="L58" i="1"/>
  <c r="CR23" i="1"/>
  <c r="L59" i="1" l="1"/>
  <c r="CR24" i="1"/>
  <c r="E59" i="1"/>
  <c r="CK24" i="1"/>
  <c r="F59" i="1"/>
  <c r="CL24" i="1"/>
  <c r="N59" i="1"/>
  <c r="CT24" i="1"/>
  <c r="J59" i="1"/>
  <c r="CP24" i="1"/>
  <c r="J60" i="1" l="1"/>
  <c r="CP25" i="1"/>
  <c r="F60" i="1"/>
  <c r="CL25" i="1"/>
  <c r="L60" i="1"/>
  <c r="CR25" i="1"/>
  <c r="N60" i="1"/>
  <c r="CT25" i="1"/>
  <c r="E60" i="1"/>
  <c r="CK25" i="1"/>
  <c r="L61" i="1" l="1"/>
  <c r="CR26" i="1"/>
  <c r="J61" i="1"/>
  <c r="CP26" i="1"/>
  <c r="E61" i="1"/>
  <c r="CK26" i="1"/>
  <c r="N61" i="1"/>
  <c r="CT26" i="1"/>
  <c r="F61" i="1"/>
  <c r="CL26" i="1"/>
  <c r="N62" i="1" l="1"/>
  <c r="CT27" i="1"/>
  <c r="J62" i="1"/>
  <c r="CP27" i="1"/>
  <c r="F62" i="1"/>
  <c r="CL27" i="1"/>
  <c r="E62" i="1"/>
  <c r="CK27" i="1"/>
  <c r="L62" i="1"/>
  <c r="CR27" i="1"/>
  <c r="L63" i="1" l="1"/>
  <c r="CR28" i="1"/>
  <c r="F63" i="1"/>
  <c r="CL28" i="1"/>
  <c r="N63" i="1"/>
  <c r="CT28" i="1"/>
  <c r="E63" i="1"/>
  <c r="CK28" i="1"/>
  <c r="J63" i="1"/>
  <c r="CP28" i="1"/>
  <c r="N64" i="1" l="1"/>
  <c r="CT29" i="1"/>
  <c r="L64" i="1"/>
  <c r="CR29" i="1"/>
  <c r="J64" i="1"/>
  <c r="CP29" i="1"/>
  <c r="E64" i="1"/>
  <c r="CK29" i="1"/>
  <c r="F64" i="1"/>
  <c r="CL29" i="1"/>
  <c r="F65" i="1" l="1"/>
  <c r="CL30" i="1"/>
  <c r="E65" i="1"/>
  <c r="CK30" i="1"/>
  <c r="L65" i="1"/>
  <c r="CR30" i="1"/>
  <c r="J65" i="1"/>
  <c r="CP30" i="1"/>
  <c r="N65" i="1"/>
  <c r="CT30" i="1"/>
  <c r="N66" i="1" l="1"/>
  <c r="CT31" i="1"/>
  <c r="L66" i="1"/>
  <c r="CR31" i="1"/>
  <c r="F66" i="1"/>
  <c r="CL31" i="1"/>
  <c r="J66" i="1"/>
  <c r="CP31" i="1"/>
  <c r="E66" i="1"/>
  <c r="CK31" i="1"/>
  <c r="E67" i="1" l="1"/>
  <c r="CK32" i="1"/>
  <c r="F67" i="1"/>
  <c r="CL32" i="1"/>
  <c r="N67" i="1"/>
  <c r="CT32" i="1"/>
  <c r="J67" i="1"/>
  <c r="CP32" i="1"/>
  <c r="L67" i="1"/>
  <c r="CR32" i="1"/>
  <c r="J68" i="1" l="1"/>
  <c r="CP33" i="1"/>
  <c r="F68" i="1"/>
  <c r="CL33" i="1"/>
  <c r="L68" i="1"/>
  <c r="CR33" i="1"/>
  <c r="N68" i="1"/>
  <c r="CT33" i="1"/>
  <c r="E68" i="1"/>
  <c r="CK33" i="1"/>
  <c r="L69" i="1" l="1"/>
  <c r="CR34" i="1"/>
  <c r="J69" i="1"/>
  <c r="CP34" i="1"/>
  <c r="E69" i="1"/>
  <c r="CK34" i="1"/>
  <c r="N69" i="1"/>
  <c r="CT34" i="1"/>
  <c r="F69" i="1"/>
  <c r="CL34" i="1"/>
  <c r="N70" i="1" l="1"/>
  <c r="CT35" i="1"/>
  <c r="N71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P53" i="1" s="1"/>
  <c r="AP54" i="1" s="1"/>
  <c r="AP55" i="1" s="1"/>
  <c r="AP56" i="1" s="1"/>
  <c r="AP57" i="1" s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AP69" i="1" s="1"/>
  <c r="AP70" i="1" s="1"/>
  <c r="AP71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R41" i="1" s="1"/>
  <c r="BR42" i="1" s="1"/>
  <c r="BR43" i="1" s="1"/>
  <c r="BR44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R70" i="1" s="1"/>
  <c r="BR71" i="1" s="1"/>
  <c r="CF41" i="1" s="1"/>
  <c r="CF42" i="1" s="1"/>
  <c r="CF43" i="1" s="1"/>
  <c r="CF44" i="1" s="1"/>
  <c r="CF45" i="1" s="1"/>
  <c r="CF46" i="1" s="1"/>
  <c r="CF47" i="1" s="1"/>
  <c r="CF48" i="1" s="1"/>
  <c r="CF49" i="1" s="1"/>
  <c r="CF50" i="1" s="1"/>
  <c r="CF51" i="1" s="1"/>
  <c r="CF52" i="1" s="1"/>
  <c r="CF53" i="1" s="1"/>
  <c r="CF54" i="1" s="1"/>
  <c r="CF55" i="1" s="1"/>
  <c r="CF56" i="1" s="1"/>
  <c r="CF57" i="1" s="1"/>
  <c r="CF58" i="1" s="1"/>
  <c r="CF59" i="1" s="1"/>
  <c r="CF60" i="1" s="1"/>
  <c r="CF61" i="1" s="1"/>
  <c r="CF62" i="1" s="1"/>
  <c r="CF63" i="1" s="1"/>
  <c r="CF64" i="1" s="1"/>
  <c r="CF65" i="1" s="1"/>
  <c r="CF66" i="1" s="1"/>
  <c r="CF67" i="1" s="1"/>
  <c r="CF68" i="1" s="1"/>
  <c r="CF69" i="1" s="1"/>
  <c r="CF70" i="1" s="1"/>
  <c r="CF71" i="1" s="1"/>
  <c r="CT41" i="1" s="1"/>
  <c r="CT42" i="1" s="1"/>
  <c r="CT43" i="1" s="1"/>
  <c r="CT44" i="1" s="1"/>
  <c r="CT45" i="1" s="1"/>
  <c r="CT46" i="1" s="1"/>
  <c r="CT47" i="1" s="1"/>
  <c r="CT48" i="1" s="1"/>
  <c r="CT49" i="1" s="1"/>
  <c r="CT50" i="1" s="1"/>
  <c r="CT51" i="1" s="1"/>
  <c r="CT52" i="1" s="1"/>
  <c r="CT53" i="1" s="1"/>
  <c r="CT54" i="1" s="1"/>
  <c r="CT55" i="1" s="1"/>
  <c r="CT56" i="1" s="1"/>
  <c r="CT57" i="1" s="1"/>
  <c r="CT58" i="1" s="1"/>
  <c r="CT59" i="1" s="1"/>
  <c r="CT60" i="1" s="1"/>
  <c r="CT61" i="1" s="1"/>
  <c r="CT62" i="1" s="1"/>
  <c r="CT63" i="1" s="1"/>
  <c r="CT64" i="1" s="1"/>
  <c r="CT65" i="1" s="1"/>
  <c r="CT66" i="1" s="1"/>
  <c r="CT67" i="1" s="1"/>
  <c r="CT68" i="1" s="1"/>
  <c r="CT69" i="1" s="1"/>
  <c r="CT70" i="1" s="1"/>
  <c r="CT71" i="1" s="1"/>
  <c r="J70" i="1"/>
  <c r="CP35" i="1"/>
  <c r="J71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3" i="1" s="1"/>
  <c r="BN54" i="1" s="1"/>
  <c r="BN55" i="1" s="1"/>
  <c r="BN56" i="1" s="1"/>
  <c r="BN57" i="1" s="1"/>
  <c r="BN58" i="1" s="1"/>
  <c r="BN59" i="1" s="1"/>
  <c r="BN60" i="1" s="1"/>
  <c r="BN61" i="1" s="1"/>
  <c r="BN62" i="1" s="1"/>
  <c r="BN63" i="1" s="1"/>
  <c r="BN64" i="1" s="1"/>
  <c r="BN65" i="1" s="1"/>
  <c r="BN66" i="1" s="1"/>
  <c r="BN67" i="1" s="1"/>
  <c r="BN68" i="1" s="1"/>
  <c r="BN69" i="1" s="1"/>
  <c r="BN70" i="1" s="1"/>
  <c r="BN71" i="1" s="1"/>
  <c r="CB41" i="1" s="1"/>
  <c r="CB42" i="1" s="1"/>
  <c r="CB43" i="1" s="1"/>
  <c r="CB44" i="1" s="1"/>
  <c r="CB45" i="1" s="1"/>
  <c r="CB46" i="1" s="1"/>
  <c r="CB47" i="1" s="1"/>
  <c r="CB48" i="1" s="1"/>
  <c r="CB49" i="1" s="1"/>
  <c r="CB50" i="1" s="1"/>
  <c r="CB51" i="1" s="1"/>
  <c r="CB52" i="1" s="1"/>
  <c r="CB53" i="1" s="1"/>
  <c r="CB54" i="1" s="1"/>
  <c r="CB55" i="1" s="1"/>
  <c r="CB56" i="1" s="1"/>
  <c r="CB57" i="1" s="1"/>
  <c r="CB58" i="1" s="1"/>
  <c r="CB59" i="1" s="1"/>
  <c r="CB60" i="1" s="1"/>
  <c r="CB61" i="1" s="1"/>
  <c r="CB62" i="1" s="1"/>
  <c r="CB63" i="1" s="1"/>
  <c r="CB64" i="1" s="1"/>
  <c r="CB65" i="1" s="1"/>
  <c r="CB66" i="1" s="1"/>
  <c r="CB67" i="1" s="1"/>
  <c r="CB68" i="1" s="1"/>
  <c r="CB69" i="1" s="1"/>
  <c r="CB70" i="1" s="1"/>
  <c r="CB71" i="1" s="1"/>
  <c r="CP41" i="1" s="1"/>
  <c r="CP42" i="1" s="1"/>
  <c r="CP43" i="1" s="1"/>
  <c r="CP44" i="1" s="1"/>
  <c r="CP45" i="1" s="1"/>
  <c r="CP46" i="1" s="1"/>
  <c r="CP47" i="1" s="1"/>
  <c r="CP48" i="1" s="1"/>
  <c r="CP49" i="1" s="1"/>
  <c r="CP50" i="1" s="1"/>
  <c r="CP51" i="1" s="1"/>
  <c r="CP52" i="1" s="1"/>
  <c r="CP53" i="1" s="1"/>
  <c r="CP54" i="1" s="1"/>
  <c r="CP55" i="1" s="1"/>
  <c r="CP56" i="1" s="1"/>
  <c r="CP57" i="1" s="1"/>
  <c r="CP58" i="1" s="1"/>
  <c r="CP59" i="1" s="1"/>
  <c r="CP60" i="1" s="1"/>
  <c r="CP61" i="1" s="1"/>
  <c r="CP62" i="1" s="1"/>
  <c r="CP63" i="1" s="1"/>
  <c r="CP64" i="1" s="1"/>
  <c r="CP65" i="1" s="1"/>
  <c r="CP66" i="1" s="1"/>
  <c r="CP67" i="1" s="1"/>
  <c r="CP68" i="1" s="1"/>
  <c r="CP69" i="1" s="1"/>
  <c r="CP70" i="1" s="1"/>
  <c r="CP71" i="1" s="1"/>
  <c r="F70" i="1"/>
  <c r="CL35" i="1"/>
  <c r="F71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V53" i="1" s="1"/>
  <c r="AV54" i="1" s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AV69" i="1" s="1"/>
  <c r="AV70" i="1" s="1"/>
  <c r="AV71" i="1" s="1"/>
  <c r="BJ41" i="1" s="1"/>
  <c r="BJ42" i="1" s="1"/>
  <c r="BJ43" i="1" s="1"/>
  <c r="BJ44" i="1" s="1"/>
  <c r="BJ45" i="1" s="1"/>
  <c r="BJ46" i="1" s="1"/>
  <c r="BJ47" i="1" s="1"/>
  <c r="BJ48" i="1" s="1"/>
  <c r="BJ49" i="1" s="1"/>
  <c r="BJ50" i="1" s="1"/>
  <c r="BJ51" i="1" s="1"/>
  <c r="BJ52" i="1" s="1"/>
  <c r="BJ53" i="1" s="1"/>
  <c r="BJ54" i="1" s="1"/>
  <c r="BJ55" i="1" s="1"/>
  <c r="BJ56" i="1" s="1"/>
  <c r="BJ57" i="1" s="1"/>
  <c r="BJ58" i="1" s="1"/>
  <c r="BJ59" i="1" s="1"/>
  <c r="BJ60" i="1" s="1"/>
  <c r="BJ61" i="1" s="1"/>
  <c r="BJ62" i="1" s="1"/>
  <c r="BJ63" i="1" s="1"/>
  <c r="BJ64" i="1" s="1"/>
  <c r="BJ65" i="1" s="1"/>
  <c r="BJ66" i="1" s="1"/>
  <c r="BJ67" i="1" s="1"/>
  <c r="BJ68" i="1" s="1"/>
  <c r="BJ69" i="1" s="1"/>
  <c r="BJ70" i="1" s="1"/>
  <c r="BJ71" i="1" s="1"/>
  <c r="BX41" i="1" s="1"/>
  <c r="BX42" i="1" s="1"/>
  <c r="BX43" i="1" s="1"/>
  <c r="BX44" i="1" s="1"/>
  <c r="BX45" i="1" s="1"/>
  <c r="BX46" i="1" s="1"/>
  <c r="BX47" i="1" s="1"/>
  <c r="BX48" i="1" s="1"/>
  <c r="BX49" i="1" s="1"/>
  <c r="BX50" i="1" s="1"/>
  <c r="BX51" i="1" s="1"/>
  <c r="BX52" i="1" s="1"/>
  <c r="BX53" i="1" s="1"/>
  <c r="BX54" i="1" s="1"/>
  <c r="BX55" i="1" s="1"/>
  <c r="BX56" i="1" s="1"/>
  <c r="BX57" i="1" s="1"/>
  <c r="BX58" i="1" s="1"/>
  <c r="BX59" i="1" s="1"/>
  <c r="BX60" i="1" s="1"/>
  <c r="BX61" i="1" s="1"/>
  <c r="BX62" i="1" s="1"/>
  <c r="BX63" i="1" s="1"/>
  <c r="BX64" i="1" s="1"/>
  <c r="BX65" i="1" s="1"/>
  <c r="BX66" i="1" s="1"/>
  <c r="BX67" i="1" s="1"/>
  <c r="BX68" i="1" s="1"/>
  <c r="BX69" i="1" s="1"/>
  <c r="BX70" i="1" s="1"/>
  <c r="BX71" i="1" s="1"/>
  <c r="CL41" i="1" s="1"/>
  <c r="CL42" i="1" s="1"/>
  <c r="CL43" i="1" s="1"/>
  <c r="CL44" i="1" s="1"/>
  <c r="CL45" i="1" s="1"/>
  <c r="CL46" i="1" s="1"/>
  <c r="CL47" i="1" s="1"/>
  <c r="CL48" i="1" s="1"/>
  <c r="CL49" i="1" s="1"/>
  <c r="CL50" i="1" s="1"/>
  <c r="CL51" i="1" s="1"/>
  <c r="CL52" i="1" s="1"/>
  <c r="CL53" i="1" s="1"/>
  <c r="CL54" i="1" s="1"/>
  <c r="CL55" i="1" s="1"/>
  <c r="CL56" i="1" s="1"/>
  <c r="CL57" i="1" s="1"/>
  <c r="CL58" i="1" s="1"/>
  <c r="CL59" i="1" s="1"/>
  <c r="CL60" i="1" s="1"/>
  <c r="CL61" i="1" s="1"/>
  <c r="CL62" i="1" s="1"/>
  <c r="CL63" i="1" s="1"/>
  <c r="CL64" i="1" s="1"/>
  <c r="CL65" i="1" s="1"/>
  <c r="CL66" i="1" s="1"/>
  <c r="CL67" i="1" s="1"/>
  <c r="CL68" i="1" s="1"/>
  <c r="CL69" i="1" s="1"/>
  <c r="CL70" i="1" s="1"/>
  <c r="CL71" i="1" s="1"/>
  <c r="E70" i="1"/>
  <c r="CK35" i="1"/>
  <c r="E71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AU71" i="1" s="1"/>
  <c r="BI41" i="1" s="1"/>
  <c r="BI42" i="1" s="1"/>
  <c r="BI43" i="1" s="1"/>
  <c r="BI44" i="1" s="1"/>
  <c r="BI45" i="1" s="1"/>
  <c r="BI46" i="1" s="1"/>
  <c r="BI47" i="1" s="1"/>
  <c r="BI48" i="1" s="1"/>
  <c r="BI49" i="1" s="1"/>
  <c r="BI50" i="1" s="1"/>
  <c r="BI51" i="1" s="1"/>
  <c r="BI52" i="1" s="1"/>
  <c r="BI53" i="1" s="1"/>
  <c r="BI54" i="1" s="1"/>
  <c r="BI55" i="1" s="1"/>
  <c r="BI56" i="1" s="1"/>
  <c r="BI57" i="1" s="1"/>
  <c r="BI58" i="1" s="1"/>
  <c r="BI59" i="1" s="1"/>
  <c r="BI60" i="1" s="1"/>
  <c r="BI61" i="1" s="1"/>
  <c r="BI62" i="1" s="1"/>
  <c r="BI63" i="1" s="1"/>
  <c r="BI64" i="1" s="1"/>
  <c r="BI65" i="1" s="1"/>
  <c r="BI66" i="1" s="1"/>
  <c r="BI67" i="1" s="1"/>
  <c r="BI68" i="1" s="1"/>
  <c r="BI69" i="1" s="1"/>
  <c r="BI70" i="1" s="1"/>
  <c r="BI71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3" i="1" s="1"/>
  <c r="BW54" i="1" s="1"/>
  <c r="BW55" i="1" s="1"/>
  <c r="BW56" i="1" s="1"/>
  <c r="BW57" i="1" s="1"/>
  <c r="BW58" i="1" s="1"/>
  <c r="BW59" i="1" s="1"/>
  <c r="BW60" i="1" s="1"/>
  <c r="BW61" i="1" s="1"/>
  <c r="BW62" i="1" s="1"/>
  <c r="BW63" i="1" s="1"/>
  <c r="BW64" i="1" s="1"/>
  <c r="BW65" i="1" s="1"/>
  <c r="BW66" i="1" s="1"/>
  <c r="BW67" i="1" s="1"/>
  <c r="BW68" i="1" s="1"/>
  <c r="BW69" i="1" s="1"/>
  <c r="BW70" i="1" s="1"/>
  <c r="BW71" i="1" s="1"/>
  <c r="CK41" i="1" s="1"/>
  <c r="CK42" i="1" s="1"/>
  <c r="CK43" i="1" s="1"/>
  <c r="CK44" i="1" s="1"/>
  <c r="CK45" i="1" s="1"/>
  <c r="CK46" i="1" s="1"/>
  <c r="CK47" i="1" s="1"/>
  <c r="CK48" i="1" s="1"/>
  <c r="CK49" i="1" s="1"/>
  <c r="CK50" i="1" s="1"/>
  <c r="CK51" i="1" s="1"/>
  <c r="CK52" i="1" s="1"/>
  <c r="CK53" i="1" s="1"/>
  <c r="CK54" i="1" s="1"/>
  <c r="CK55" i="1" s="1"/>
  <c r="CK56" i="1" s="1"/>
  <c r="CK57" i="1" s="1"/>
  <c r="CK58" i="1" s="1"/>
  <c r="CK59" i="1" s="1"/>
  <c r="CK60" i="1" s="1"/>
  <c r="CK61" i="1" s="1"/>
  <c r="CK62" i="1" s="1"/>
  <c r="CK63" i="1" s="1"/>
  <c r="CK64" i="1" s="1"/>
  <c r="CK65" i="1" s="1"/>
  <c r="CK66" i="1" s="1"/>
  <c r="CK67" i="1" s="1"/>
  <c r="CK68" i="1" s="1"/>
  <c r="CK69" i="1" s="1"/>
  <c r="CK70" i="1" s="1"/>
  <c r="CK71" i="1" s="1"/>
  <c r="L70" i="1"/>
  <c r="CR35" i="1"/>
  <c r="L71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P69" i="1" s="1"/>
  <c r="BP70" i="1" s="1"/>
  <c r="BP71" i="1" s="1"/>
  <c r="CD41" i="1" s="1"/>
  <c r="CD42" i="1" s="1"/>
  <c r="CD43" i="1" s="1"/>
  <c r="CD44" i="1" s="1"/>
  <c r="CD45" i="1" s="1"/>
  <c r="CD46" i="1" s="1"/>
  <c r="CD47" i="1" s="1"/>
  <c r="CD48" i="1" s="1"/>
  <c r="CD49" i="1" s="1"/>
  <c r="CD50" i="1" s="1"/>
  <c r="CD51" i="1" s="1"/>
  <c r="CD52" i="1" s="1"/>
  <c r="CD53" i="1" s="1"/>
  <c r="CD54" i="1" s="1"/>
  <c r="CD55" i="1" s="1"/>
  <c r="CD56" i="1" s="1"/>
  <c r="CD57" i="1" s="1"/>
  <c r="CD58" i="1" s="1"/>
  <c r="CD59" i="1" s="1"/>
  <c r="CD60" i="1" s="1"/>
  <c r="CD61" i="1" s="1"/>
  <c r="CD62" i="1" s="1"/>
  <c r="CD63" i="1" s="1"/>
  <c r="CD64" i="1" s="1"/>
  <c r="CD65" i="1" s="1"/>
  <c r="CD66" i="1" s="1"/>
  <c r="CD67" i="1" s="1"/>
  <c r="CD68" i="1" s="1"/>
  <c r="CD69" i="1" s="1"/>
  <c r="CD70" i="1" s="1"/>
  <c r="CD71" i="1" s="1"/>
  <c r="CR41" i="1" s="1"/>
  <c r="CR42" i="1" s="1"/>
  <c r="CR43" i="1" s="1"/>
  <c r="CR44" i="1" s="1"/>
  <c r="CR45" i="1" s="1"/>
  <c r="CR46" i="1" s="1"/>
  <c r="CR47" i="1" s="1"/>
  <c r="CR48" i="1" s="1"/>
  <c r="CR49" i="1" s="1"/>
  <c r="CR50" i="1" s="1"/>
  <c r="CR51" i="1" s="1"/>
  <c r="CR52" i="1" s="1"/>
  <c r="CR53" i="1" s="1"/>
  <c r="CR54" i="1" s="1"/>
  <c r="CR55" i="1" s="1"/>
  <c r="CR56" i="1" s="1"/>
  <c r="CR57" i="1" s="1"/>
  <c r="CR58" i="1" s="1"/>
  <c r="CR59" i="1" s="1"/>
  <c r="CR60" i="1" s="1"/>
  <c r="CR61" i="1" s="1"/>
  <c r="CR62" i="1" s="1"/>
  <c r="CR63" i="1" s="1"/>
  <c r="CR64" i="1" s="1"/>
  <c r="CR65" i="1" s="1"/>
  <c r="CR66" i="1" s="1"/>
  <c r="CR67" i="1" s="1"/>
  <c r="CR68" i="1" s="1"/>
  <c r="CR69" i="1" s="1"/>
  <c r="CR70" i="1" s="1"/>
  <c r="CR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Fabrice CAPPAERT</author>
    <author>user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+ : Ajout
- : Suppression</t>
        </r>
      </text>
    </comment>
    <comment ref="B1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Dernier jour travaillé
+ temps chômé si journée partielle</t>
        </r>
      </text>
    </comment>
    <comment ref="E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Jour de retour travaillé
+ temps chômé si journée partielle</t>
        </r>
      </text>
    </comment>
    <comment ref="I1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La prise d’une demi-journée d’absence doit être renseignée sur une seule ligne. La case de la colonne doit être mise à « X 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Fabrice CAPPAERT</author>
  </authors>
  <commentList>
    <comment ref="H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Saisir ici la date de début d'année</t>
        </r>
      </text>
    </comment>
  </commentList>
</comments>
</file>

<file path=xl/sharedStrings.xml><?xml version="1.0" encoding="utf-8"?>
<sst xmlns="http://schemas.openxmlformats.org/spreadsheetml/2006/main" count="187" uniqueCount="94">
  <si>
    <t>L</t>
  </si>
  <si>
    <t>M</t>
  </si>
  <si>
    <t>J</t>
  </si>
  <si>
    <t>V</t>
  </si>
  <si>
    <t>S</t>
  </si>
  <si>
    <t>D</t>
  </si>
  <si>
    <t>Zone A :</t>
  </si>
  <si>
    <t>Zone B :</t>
  </si>
  <si>
    <t>Zone C :</t>
  </si>
  <si>
    <t>Pâques</t>
  </si>
  <si>
    <t>Anniv. 1945</t>
  </si>
  <si>
    <t>Ascension</t>
  </si>
  <si>
    <t>F. Nationale</t>
  </si>
  <si>
    <t>Assomption</t>
  </si>
  <si>
    <t>Toussaint</t>
  </si>
  <si>
    <t>Noël</t>
  </si>
  <si>
    <t>Bordeaux, Créteil, Paris, Versailles</t>
  </si>
  <si>
    <t>Aix-Marseille, Amiens, Besançon, Dijon, Lille, Limoges, Nice, Orléans-Tours, Poitiers, Reims, Rouen, Strasbourg</t>
  </si>
  <si>
    <t>Caen, Clermont-Ferrand, Grenoble, Lyon, Montpellier, Nancy-Metz, Nantes, Rennes, Toulouse</t>
  </si>
  <si>
    <t>CP</t>
  </si>
  <si>
    <t>Q2</t>
  </si>
  <si>
    <t>Au</t>
  </si>
  <si>
    <t>Jours
Ouvrés</t>
  </si>
  <si>
    <t>Reste à poser</t>
  </si>
  <si>
    <t>Matin</t>
  </si>
  <si>
    <t>Soir</t>
  </si>
  <si>
    <t>Jrs</t>
  </si>
  <si>
    <t>N° JOUR</t>
  </si>
  <si>
    <t>LIBELLE</t>
  </si>
  <si>
    <t>JOUR FERIE</t>
  </si>
  <si>
    <t>DEBUT</t>
  </si>
  <si>
    <t>DUREE</t>
  </si>
  <si>
    <t>Paramètres</t>
  </si>
  <si>
    <t>Armistice 1918</t>
  </si>
  <si>
    <t>AN+1</t>
  </si>
  <si>
    <t>Jour de l'An</t>
  </si>
  <si>
    <t>L. Pâques</t>
  </si>
  <si>
    <t>F. Travail</t>
  </si>
  <si>
    <t>L. Pentecôte</t>
  </si>
  <si>
    <t>!</t>
  </si>
  <si>
    <t>Du</t>
  </si>
  <si>
    <t>A</t>
  </si>
  <si>
    <t>F</t>
  </si>
  <si>
    <t>O</t>
  </si>
  <si>
    <t>N</t>
  </si>
  <si>
    <t>Déjà posés</t>
  </si>
  <si>
    <t>Mois Du</t>
  </si>
  <si>
    <t>Mois Au</t>
  </si>
  <si>
    <t>Jrs Du</t>
  </si>
  <si>
    <t>Jrs Au</t>
  </si>
  <si>
    <t>CPEx</t>
  </si>
  <si>
    <t>Q1S</t>
  </si>
  <si>
    <t>Q1M</t>
  </si>
  <si>
    <t>DEA</t>
  </si>
  <si>
    <t>CP
Ex.</t>
  </si>
  <si>
    <t>(INSERER AVANT CETTE LIGNE)</t>
  </si>
  <si>
    <t>Total</t>
  </si>
  <si>
    <t>COMPTEURS</t>
  </si>
  <si>
    <t>+</t>
  </si>
  <si>
    <t xml:space="preserve">Congés Payés de base </t>
  </si>
  <si>
    <t>Congés Exceptionnels</t>
  </si>
  <si>
    <t>Congés Payés de base</t>
  </si>
  <si>
    <t>www.cgi.fieci-cfecgc.org - tél. : 33 (0)6 15 69 52 88</t>
  </si>
  <si>
    <t>RTT Management</t>
  </si>
  <si>
    <r>
      <t>(1)</t>
    </r>
    <r>
      <rPr>
        <sz val="7"/>
        <rFont val="Lucida Sans Unicode"/>
        <family val="2"/>
      </rPr>
      <t xml:space="preserve"> Repos Compensateur (hors HS payées)</t>
    </r>
  </si>
  <si>
    <r>
      <t>HS 
en RC</t>
    </r>
    <r>
      <rPr>
        <b/>
        <vertAlign val="superscript"/>
        <sz val="8"/>
        <rFont val="Lucida Sans Unicode"/>
        <family val="2"/>
      </rPr>
      <t>(1)</t>
    </r>
  </si>
  <si>
    <t>Heures Supplémentaires en RC</t>
  </si>
  <si>
    <t>CPA</t>
  </si>
  <si>
    <t>Congés Payés d'Ancienneté (CPA)</t>
  </si>
  <si>
    <t>RC</t>
  </si>
  <si>
    <t>Liste des jours de congés déjà pris ou non, ou planifiés</t>
  </si>
  <si>
    <t>Déjà pris/planifié</t>
  </si>
  <si>
    <t>Solde</t>
  </si>
  <si>
    <t>Récap.</t>
  </si>
  <si>
    <t>RTT Salarié</t>
  </si>
  <si>
    <t xml:space="preserve">Repos Compensateur </t>
  </si>
  <si>
    <t>RTT 
S</t>
  </si>
  <si>
    <t>RTT
M</t>
  </si>
  <si>
    <t>RTT  Salarié (*)</t>
  </si>
  <si>
    <t>RTT Management (**)</t>
  </si>
  <si>
    <t>(**) Considérés comme RTT Salarié pour les AC</t>
  </si>
  <si>
    <t>A poser avant le</t>
  </si>
  <si>
    <t>CET</t>
  </si>
  <si>
    <t>Jour de l'an</t>
  </si>
  <si>
    <t>Pâques (cellule D7)</t>
  </si>
  <si>
    <t>Lundi de Pâques</t>
  </si>
  <si>
    <t>Fête du travail</t>
  </si>
  <si>
    <t>Armistice 39/45</t>
  </si>
  <si>
    <t>Pentecôte</t>
  </si>
  <si>
    <t>Lundi de Pentecôte</t>
  </si>
  <si>
    <t>Fête Nationale</t>
  </si>
  <si>
    <t>Armistice 14/18</t>
  </si>
  <si>
    <t>Demi-journée (X)</t>
  </si>
  <si>
    <t>(*) Poser avant le 31/03/2027 pour les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</si>
</sst>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mm"/>
    <numFmt numFmtId="165" formatCode="d"/>
    <numFmt numFmtId="166" formatCode="&quot;&quot;"/>
    <numFmt numFmtId="167" formatCode="0;\-0;&quot;&quot;"/>
    <numFmt numFmtId="168" formatCode="0.0"/>
    <numFmt numFmtId="169" formatCode="ddd\ d\-mmm"/>
    <numFmt numFmtId="170" formatCode="&quot;(&quot;0%&quot;)&quot;"/>
    <numFmt numFmtId="171" formatCode="ddd\ dd\ mmm\ yy"/>
    <numFmt numFmtId="172" formatCode="0.0#;\-0.0#;&quot;&quot;"/>
    <numFmt numFmtId="173" formatCode="0.0#;\-0.0#;0"/>
    <numFmt numFmtId="174" formatCode="mmm"/>
    <numFmt numFmtId="175" formatCode="mmm\ yy"/>
    <numFmt numFmtId="176" formatCode="0.00_ ;\-0.00\ "/>
  </numFmts>
  <fonts count="38" x14ac:knownFonts="1">
    <font>
      <sz val="10"/>
      <name val="Arial"/>
    </font>
    <font>
      <sz val="10"/>
      <name val="Arial"/>
      <family val="2"/>
    </font>
    <font>
      <sz val="10"/>
      <name val="Lucida Sans Unicode"/>
      <family val="2"/>
    </font>
    <font>
      <b/>
      <sz val="14"/>
      <color indexed="9"/>
      <name val="Lucida Sans Unicode"/>
      <family val="2"/>
    </font>
    <font>
      <b/>
      <sz val="10"/>
      <name val="Lucida Sans Unicode"/>
      <family val="2"/>
    </font>
    <font>
      <sz val="6"/>
      <name val="Lucida Sans Unicode"/>
      <family val="2"/>
    </font>
    <font>
      <b/>
      <sz val="6"/>
      <color indexed="9"/>
      <name val="Lucida Sans Unicode"/>
      <family val="2"/>
    </font>
    <font>
      <b/>
      <sz val="6"/>
      <name val="Lucida Sans Unicode"/>
      <family val="2"/>
    </font>
    <font>
      <b/>
      <sz val="24"/>
      <name val="Lucida Sans Unicode"/>
      <family val="2"/>
    </font>
    <font>
      <sz val="10"/>
      <color indexed="10"/>
      <name val="Lucida Sans Unicode"/>
      <family val="2"/>
    </font>
    <font>
      <b/>
      <i/>
      <sz val="10"/>
      <name val="Lucida Sans Unicode"/>
      <family val="2"/>
    </font>
    <font>
      <i/>
      <sz val="8"/>
      <color indexed="10"/>
      <name val="Lucida Sans Unicode"/>
      <family val="2"/>
    </font>
    <font>
      <sz val="8"/>
      <name val="Lucida Sans Unicode"/>
      <family val="2"/>
    </font>
    <font>
      <b/>
      <sz val="8"/>
      <name val="Lucida Sans Unicode"/>
      <family val="2"/>
    </font>
    <font>
      <sz val="20"/>
      <name val="Lucida Sans Unicode"/>
      <family val="2"/>
    </font>
    <font>
      <b/>
      <sz val="8"/>
      <color indexed="9"/>
      <name val="Lucida Sans Unicode"/>
      <family val="2"/>
    </font>
    <font>
      <b/>
      <sz val="8"/>
      <color indexed="53"/>
      <name val="Lucida Sans Unicode"/>
      <family val="2"/>
    </font>
    <font>
      <b/>
      <sz val="8"/>
      <color indexed="17"/>
      <name val="Lucida Sans Unicode"/>
      <family val="2"/>
    </font>
    <font>
      <b/>
      <sz val="8"/>
      <color indexed="16"/>
      <name val="Lucida Sans Unicode"/>
      <family val="2"/>
    </font>
    <font>
      <b/>
      <sz val="8"/>
      <color indexed="12"/>
      <name val="Lucida Sans Unicode"/>
      <family val="2"/>
    </font>
    <font>
      <b/>
      <sz val="8"/>
      <color indexed="81"/>
      <name val="Tahoma"/>
      <family val="2"/>
    </font>
    <font>
      <sz val="7"/>
      <name val="Lucida Sans Unicode"/>
      <family val="2"/>
    </font>
    <font>
      <b/>
      <sz val="7"/>
      <name val="Lucida Sans Unicode"/>
      <family val="2"/>
    </font>
    <font>
      <vertAlign val="superscript"/>
      <sz val="8"/>
      <name val="Lucida Sans Unicode"/>
      <family val="2"/>
    </font>
    <font>
      <b/>
      <vertAlign val="superscript"/>
      <sz val="8"/>
      <name val="Lucida Sans Unicode"/>
      <family val="2"/>
    </font>
    <font>
      <sz val="10"/>
      <color indexed="8"/>
      <name val="Lucida Sans Unicode"/>
      <family val="2"/>
    </font>
    <font>
      <b/>
      <sz val="10"/>
      <color indexed="8"/>
      <name val="Lucida Sans Unicode"/>
      <family val="2"/>
    </font>
    <font>
      <b/>
      <sz val="52"/>
      <color indexed="8"/>
      <name val="Lucida Sans Unicode"/>
      <family val="2"/>
    </font>
    <font>
      <b/>
      <sz val="8"/>
      <color indexed="10"/>
      <name val="Lucida Sans Unicode"/>
      <family val="2"/>
    </font>
    <font>
      <vertAlign val="superscript"/>
      <sz val="7"/>
      <name val="Lucida Sans Unicode"/>
      <family val="2"/>
    </font>
    <font>
      <sz val="10"/>
      <color theme="0"/>
      <name val="Lucida Sans Unicode"/>
      <family val="2"/>
    </font>
    <font>
      <b/>
      <sz val="24"/>
      <color theme="0"/>
      <name val="Lucida Sans Unicode"/>
      <family val="2"/>
    </font>
    <font>
      <b/>
      <sz val="20"/>
      <color theme="4" tint="-0.499984740745262"/>
      <name val="Lucida Sans Unicode"/>
      <family val="2"/>
    </font>
    <font>
      <sz val="8"/>
      <color rgb="FFFF0000"/>
      <name val="Lucida Sans Unicode"/>
      <family val="2"/>
    </font>
    <font>
      <sz val="8"/>
      <color theme="0"/>
      <name val="Lucida Sans Unicode"/>
      <family val="2"/>
    </font>
    <font>
      <sz val="11"/>
      <color rgb="FF171717"/>
      <name val="Open Sans"/>
      <family val="2"/>
    </font>
    <font>
      <sz val="9"/>
      <color rgb="FF171717"/>
      <name val="Open Sans"/>
      <family val="2"/>
    </font>
    <font>
      <sz val="9"/>
      <name val="Lucida Sans Unicode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fgColor rgb="FFFF0000"/>
      </patternFill>
    </fill>
  </fills>
  <borders count="73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47"/>
      </left>
      <right/>
      <top style="thin">
        <color indexed="53"/>
      </top>
      <bottom style="thin">
        <color indexed="53"/>
      </bottom>
      <diagonal/>
    </border>
    <border>
      <left/>
      <right style="thin">
        <color indexed="47"/>
      </right>
      <top style="thin">
        <color indexed="53"/>
      </top>
      <bottom style="thin">
        <color indexed="53"/>
      </bottom>
      <diagonal/>
    </border>
    <border>
      <left style="thin">
        <color indexed="45"/>
      </left>
      <right style="thin">
        <color indexed="45"/>
      </right>
      <top style="thin">
        <color indexed="16"/>
      </top>
      <bottom style="thin">
        <color indexed="16"/>
      </bottom>
      <diagonal/>
    </border>
    <border>
      <left style="thin">
        <color indexed="44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44"/>
      </right>
      <top style="thin">
        <color indexed="12"/>
      </top>
      <bottom style="thin">
        <color indexed="12"/>
      </bottom>
      <diagonal/>
    </border>
    <border>
      <left/>
      <right style="thin">
        <color indexed="42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2" borderId="0" xfId="0" applyFont="1" applyFill="1"/>
    <xf numFmtId="14" fontId="3" fillId="3" borderId="1" xfId="0" applyNumberFormat="1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16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3" fillId="3" borderId="3" xfId="0" applyFont="1" applyFill="1" applyBorder="1" applyAlignment="1">
      <alignment horizontal="centerContinuous" vertical="center"/>
    </xf>
    <xf numFmtId="166" fontId="4" fillId="2" borderId="0" xfId="0" applyNumberFormat="1" applyFont="1" applyFill="1" applyAlignment="1">
      <alignment horizontal="center" vertical="center"/>
    </xf>
    <xf numFmtId="14" fontId="3" fillId="4" borderId="4" xfId="0" applyNumberFormat="1" applyFont="1" applyFill="1" applyBorder="1" applyAlignment="1">
      <alignment horizontal="centerContinuous" vertical="center"/>
    </xf>
    <xf numFmtId="0" fontId="3" fillId="4" borderId="5" xfId="0" applyFont="1" applyFill="1" applyBorder="1" applyAlignment="1">
      <alignment horizontal="centerContinuous" vertical="center"/>
    </xf>
    <xf numFmtId="0" fontId="3" fillId="4" borderId="6" xfId="0" applyFont="1" applyFill="1" applyBorder="1" applyAlignment="1">
      <alignment horizontal="centerContinuous" vertical="center"/>
    </xf>
    <xf numFmtId="14" fontId="3" fillId="5" borderId="7" xfId="0" applyNumberFormat="1" applyFont="1" applyFill="1" applyBorder="1" applyAlignment="1">
      <alignment horizontal="centerContinuous" vertical="center"/>
    </xf>
    <xf numFmtId="0" fontId="3" fillId="5" borderId="8" xfId="0" applyFont="1" applyFill="1" applyBorder="1" applyAlignment="1">
      <alignment horizontal="centerContinuous" vertical="center"/>
    </xf>
    <xf numFmtId="0" fontId="3" fillId="5" borderId="9" xfId="0" applyFont="1" applyFill="1" applyBorder="1" applyAlignment="1">
      <alignment horizontal="centerContinuous" vertical="center"/>
    </xf>
    <xf numFmtId="14" fontId="3" fillId="6" borderId="10" xfId="0" applyNumberFormat="1" applyFont="1" applyFill="1" applyBorder="1" applyAlignment="1">
      <alignment horizontal="centerContinuous" vertical="center"/>
    </xf>
    <xf numFmtId="0" fontId="3" fillId="6" borderId="11" xfId="0" applyFont="1" applyFill="1" applyBorder="1" applyAlignment="1">
      <alignment horizontal="centerContinuous" vertical="center"/>
    </xf>
    <xf numFmtId="0" fontId="3" fillId="6" borderId="12" xfId="0" applyFont="1" applyFill="1" applyBorder="1" applyAlignment="1">
      <alignment horizontal="centerContinuous" vertical="center"/>
    </xf>
    <xf numFmtId="0" fontId="5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vertical="justify"/>
    </xf>
    <xf numFmtId="0" fontId="5" fillId="0" borderId="0" xfId="0" applyFont="1" applyAlignment="1">
      <alignment vertical="justify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6" fillId="3" borderId="0" xfId="0" applyFont="1" applyFill="1" applyAlignment="1">
      <alignment horizontal="centerContinuous" vertical="center"/>
    </xf>
    <xf numFmtId="0" fontId="6" fillId="5" borderId="0" xfId="0" applyFont="1" applyFill="1" applyAlignment="1">
      <alignment horizontal="centerContinuous" vertical="center"/>
    </xf>
    <xf numFmtId="0" fontId="6" fillId="6" borderId="0" xfId="0" applyFont="1" applyFill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9" fontId="11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9" fontId="12" fillId="0" borderId="17" xfId="1" applyFont="1" applyBorder="1" applyAlignment="1" applyProtection="1">
      <alignment horizontal="center" vertical="center"/>
    </xf>
    <xf numFmtId="9" fontId="12" fillId="0" borderId="18" xfId="1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/>
    </xf>
    <xf numFmtId="172" fontId="12" fillId="0" borderId="20" xfId="0" applyNumberFormat="1" applyFont="1" applyBorder="1" applyAlignment="1">
      <alignment horizontal="center" vertical="center"/>
    </xf>
    <xf numFmtId="174" fontId="12" fillId="0" borderId="32" xfId="0" applyNumberFormat="1" applyFont="1" applyBorder="1" applyAlignment="1">
      <alignment horizontal="center" vertical="center"/>
    </xf>
    <xf numFmtId="174" fontId="12" fillId="0" borderId="33" xfId="0" applyNumberFormat="1" applyFont="1" applyBorder="1" applyAlignment="1">
      <alignment horizontal="center" vertical="center"/>
    </xf>
    <xf numFmtId="174" fontId="1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9" fillId="0" borderId="0" xfId="1" applyFont="1" applyBorder="1" applyAlignment="1" applyProtection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4" borderId="4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/>
    </xf>
    <xf numFmtId="0" fontId="16" fillId="7" borderId="39" xfId="0" applyFont="1" applyFill="1" applyBorder="1" applyAlignment="1">
      <alignment horizontal="center"/>
    </xf>
    <xf numFmtId="14" fontId="18" fillId="8" borderId="40" xfId="0" applyNumberFormat="1" applyFont="1" applyFill="1" applyBorder="1" applyAlignment="1">
      <alignment horizontal="center"/>
    </xf>
    <xf numFmtId="14" fontId="19" fillId="9" borderId="41" xfId="0" applyNumberFormat="1" applyFont="1" applyFill="1" applyBorder="1" applyAlignment="1">
      <alignment horizontal="center"/>
    </xf>
    <xf numFmtId="0" fontId="19" fillId="9" borderId="42" xfId="0" applyFont="1" applyFill="1" applyBorder="1"/>
    <xf numFmtId="0" fontId="15" fillId="6" borderId="12" xfId="0" applyFont="1" applyFill="1" applyBorder="1" applyAlignment="1">
      <alignment horizontal="center"/>
    </xf>
    <xf numFmtId="0" fontId="17" fillId="10" borderId="43" xfId="0" applyFont="1" applyFill="1" applyBorder="1" applyAlignment="1">
      <alignment horizontal="center"/>
    </xf>
    <xf numFmtId="14" fontId="19" fillId="9" borderId="41" xfId="0" applyNumberFormat="1" applyFont="1" applyFill="1" applyBorder="1" applyAlignment="1" applyProtection="1">
      <alignment horizontal="center"/>
      <protection locked="0"/>
    </xf>
    <xf numFmtId="0" fontId="19" fillId="9" borderId="42" xfId="0" applyFont="1" applyFill="1" applyBorder="1" applyProtection="1">
      <protection locked="0"/>
    </xf>
    <xf numFmtId="172" fontId="12" fillId="0" borderId="0" xfId="0" applyNumberFormat="1" applyFont="1" applyAlignment="1">
      <alignment vertical="center"/>
    </xf>
    <xf numFmtId="0" fontId="13" fillId="0" borderId="16" xfId="0" applyFont="1" applyBorder="1" applyAlignment="1">
      <alignment horizontal="center" vertical="center"/>
    </xf>
    <xf numFmtId="14" fontId="25" fillId="2" borderId="0" xfId="0" applyNumberFormat="1" applyFont="1" applyFill="1"/>
    <xf numFmtId="0" fontId="25" fillId="2" borderId="0" xfId="0" applyFont="1" applyFill="1"/>
    <xf numFmtId="0" fontId="26" fillId="2" borderId="0" xfId="0" applyFont="1" applyFill="1"/>
    <xf numFmtId="0" fontId="13" fillId="0" borderId="0" xfId="0" applyFont="1" applyAlignment="1">
      <alignment vertical="center"/>
    </xf>
    <xf numFmtId="14" fontId="28" fillId="11" borderId="40" xfId="0" applyNumberFormat="1" applyFont="1" applyFill="1" applyBorder="1" applyAlignment="1" applyProtection="1">
      <alignment horizontal="center"/>
      <protection locked="0"/>
    </xf>
    <xf numFmtId="173" fontId="12" fillId="16" borderId="27" xfId="0" applyNumberFormat="1" applyFont="1" applyFill="1" applyBorder="1" applyAlignment="1">
      <alignment horizontal="center" vertical="center"/>
    </xf>
    <xf numFmtId="173" fontId="12" fillId="16" borderId="30" xfId="0" applyNumberFormat="1" applyFont="1" applyFill="1" applyBorder="1" applyAlignment="1">
      <alignment horizontal="center" vertical="center"/>
    </xf>
    <xf numFmtId="173" fontId="12" fillId="14" borderId="27" xfId="0" applyNumberFormat="1" applyFont="1" applyFill="1" applyBorder="1" applyAlignment="1">
      <alignment horizontal="center" vertical="center"/>
    </xf>
    <xf numFmtId="173" fontId="12" fillId="15" borderId="27" xfId="0" applyNumberFormat="1" applyFont="1" applyFill="1" applyBorder="1" applyAlignment="1">
      <alignment horizontal="center" vertical="center"/>
    </xf>
    <xf numFmtId="173" fontId="12" fillId="15" borderId="30" xfId="0" applyNumberFormat="1" applyFont="1" applyFill="1" applyBorder="1" applyAlignment="1">
      <alignment horizontal="center" vertical="center"/>
    </xf>
    <xf numFmtId="173" fontId="12" fillId="17" borderId="26" xfId="0" applyNumberFormat="1" applyFont="1" applyFill="1" applyBorder="1" applyAlignment="1">
      <alignment horizontal="center" vertical="center"/>
    </xf>
    <xf numFmtId="173" fontId="12" fillId="17" borderId="29" xfId="0" applyNumberFormat="1" applyFont="1" applyFill="1" applyBorder="1" applyAlignment="1">
      <alignment horizontal="center" vertical="center"/>
    </xf>
    <xf numFmtId="169" fontId="12" fillId="18" borderId="17" xfId="0" applyNumberFormat="1" applyFont="1" applyFill="1" applyBorder="1" applyAlignment="1" applyProtection="1">
      <alignment horizontal="center" vertical="center"/>
      <protection locked="0"/>
    </xf>
    <xf numFmtId="169" fontId="12" fillId="18" borderId="20" xfId="0" applyNumberFormat="1" applyFont="1" applyFill="1" applyBorder="1" applyAlignment="1" applyProtection="1">
      <alignment horizontal="center" vertical="center"/>
      <protection locked="0"/>
    </xf>
    <xf numFmtId="169" fontId="12" fillId="18" borderId="18" xfId="0" applyNumberFormat="1" applyFont="1" applyFill="1" applyBorder="1" applyAlignment="1" applyProtection="1">
      <alignment horizontal="center" vertical="center"/>
      <protection locked="0"/>
    </xf>
    <xf numFmtId="173" fontId="12" fillId="22" borderId="27" xfId="0" applyNumberFormat="1" applyFont="1" applyFill="1" applyBorder="1" applyAlignment="1">
      <alignment horizontal="center" vertical="center"/>
    </xf>
    <xf numFmtId="173" fontId="12" fillId="22" borderId="30" xfId="0" applyNumberFormat="1" applyFont="1" applyFill="1" applyBorder="1" applyAlignment="1">
      <alignment horizontal="center" vertical="center"/>
    </xf>
    <xf numFmtId="173" fontId="12" fillId="21" borderId="27" xfId="0" applyNumberFormat="1" applyFont="1" applyFill="1" applyBorder="1" applyAlignment="1">
      <alignment horizontal="center" vertical="center"/>
    </xf>
    <xf numFmtId="173" fontId="12" fillId="21" borderId="30" xfId="0" applyNumberFormat="1" applyFont="1" applyFill="1" applyBorder="1" applyAlignment="1">
      <alignment horizontal="center" vertical="center"/>
    </xf>
    <xf numFmtId="173" fontId="12" fillId="13" borderId="28" xfId="0" applyNumberFormat="1" applyFont="1" applyFill="1" applyBorder="1" applyAlignment="1">
      <alignment horizontal="center" vertical="center"/>
    </xf>
    <xf numFmtId="173" fontId="12" fillId="13" borderId="31" xfId="0" applyNumberFormat="1" applyFont="1" applyFill="1" applyBorder="1" applyAlignment="1">
      <alignment horizontal="center" vertical="center"/>
    </xf>
    <xf numFmtId="172" fontId="12" fillId="19" borderId="19" xfId="0" applyNumberFormat="1" applyFont="1" applyFill="1" applyBorder="1" applyAlignment="1" applyProtection="1">
      <alignment horizontal="center" vertical="center"/>
      <protection locked="0"/>
    </xf>
    <xf numFmtId="172" fontId="12" fillId="19" borderId="20" xfId="0" applyNumberFormat="1" applyFont="1" applyFill="1" applyBorder="1" applyAlignment="1" applyProtection="1">
      <alignment horizontal="center" vertical="center"/>
      <protection locked="0"/>
    </xf>
    <xf numFmtId="172" fontId="12" fillId="19" borderId="18" xfId="0" applyNumberFormat="1" applyFont="1" applyFill="1" applyBorder="1" applyAlignment="1" applyProtection="1">
      <alignment horizontal="center" vertical="center"/>
      <protection locked="0"/>
    </xf>
    <xf numFmtId="0" fontId="30" fillId="12" borderId="46" xfId="0" applyFont="1" applyFill="1" applyBorder="1" applyAlignment="1">
      <alignment vertical="center"/>
    </xf>
    <xf numFmtId="0" fontId="30" fillId="12" borderId="51" xfId="0" applyFont="1" applyFill="1" applyBorder="1" applyAlignment="1">
      <alignment vertical="center"/>
    </xf>
    <xf numFmtId="0" fontId="31" fillId="12" borderId="51" xfId="0" applyFont="1" applyFill="1" applyBorder="1" applyAlignment="1">
      <alignment horizontal="left" vertical="center"/>
    </xf>
    <xf numFmtId="0" fontId="31" fillId="12" borderId="51" xfId="0" applyFont="1" applyFill="1" applyBorder="1" applyAlignment="1">
      <alignment vertical="center"/>
    </xf>
    <xf numFmtId="0" fontId="30" fillId="12" borderId="47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14" fontId="33" fillId="0" borderId="0" xfId="0" applyNumberFormat="1" applyFont="1" applyAlignment="1">
      <alignment vertical="center"/>
    </xf>
    <xf numFmtId="172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46" xfId="0" applyFont="1" applyBorder="1" applyAlignment="1">
      <alignment horizontal="center" vertical="center" wrapText="1"/>
    </xf>
    <xf numFmtId="173" fontId="12" fillId="17" borderId="61" xfId="0" applyNumberFormat="1" applyFont="1" applyFill="1" applyBorder="1" applyAlignment="1">
      <alignment horizontal="center" vertical="center"/>
    </xf>
    <xf numFmtId="173" fontId="12" fillId="15" borderId="33" xfId="0" applyNumberFormat="1" applyFont="1" applyFill="1" applyBorder="1" applyAlignment="1">
      <alignment horizontal="center" vertical="center"/>
    </xf>
    <xf numFmtId="173" fontId="12" fillId="22" borderId="33" xfId="0" applyNumberFormat="1" applyFont="1" applyFill="1" applyBorder="1" applyAlignment="1">
      <alignment horizontal="center" vertical="center"/>
    </xf>
    <xf numFmtId="173" fontId="12" fillId="14" borderId="61" xfId="0" applyNumberFormat="1" applyFont="1" applyFill="1" applyBorder="1" applyAlignment="1">
      <alignment horizontal="center" vertical="center"/>
    </xf>
    <xf numFmtId="173" fontId="12" fillId="21" borderId="33" xfId="0" applyNumberFormat="1" applyFont="1" applyFill="1" applyBorder="1" applyAlignment="1">
      <alignment horizontal="center" vertical="center"/>
    </xf>
    <xf numFmtId="173" fontId="12" fillId="13" borderId="3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73" fontId="13" fillId="0" borderId="46" xfId="0" applyNumberFormat="1" applyFont="1" applyBorder="1" applyAlignment="1">
      <alignment horizontal="center" vertical="center"/>
    </xf>
    <xf numFmtId="173" fontId="12" fillId="16" borderId="33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/>
    </xf>
    <xf numFmtId="173" fontId="12" fillId="14" borderId="30" xfId="0" applyNumberFormat="1" applyFont="1" applyFill="1" applyBorder="1" applyAlignment="1">
      <alignment horizontal="center" vertical="center"/>
    </xf>
    <xf numFmtId="174" fontId="13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3" fontId="13" fillId="0" borderId="0" xfId="0" applyNumberFormat="1" applyFont="1" applyAlignment="1">
      <alignment vertical="center"/>
    </xf>
    <xf numFmtId="172" fontId="12" fillId="0" borderId="60" xfId="0" applyNumberFormat="1" applyFont="1" applyBorder="1" applyAlignment="1">
      <alignment horizontal="center" vertical="center"/>
    </xf>
    <xf numFmtId="172" fontId="12" fillId="0" borderId="16" xfId="0" applyNumberFormat="1" applyFont="1" applyBorder="1" applyAlignment="1">
      <alignment horizontal="center" vertical="center"/>
    </xf>
    <xf numFmtId="172" fontId="13" fillId="23" borderId="16" xfId="0" applyNumberFormat="1" applyFont="1" applyFill="1" applyBorder="1" applyAlignment="1">
      <alignment horizontal="center" vertical="center"/>
    </xf>
    <xf numFmtId="172" fontId="13" fillId="23" borderId="16" xfId="0" applyNumberFormat="1" applyFont="1" applyFill="1" applyBorder="1" applyAlignment="1">
      <alignment vertical="center"/>
    </xf>
    <xf numFmtId="172" fontId="12" fillId="19" borderId="21" xfId="0" applyNumberFormat="1" applyFont="1" applyFill="1" applyBorder="1" applyAlignment="1" applyProtection="1">
      <alignment horizontal="center" vertical="center"/>
      <protection locked="0"/>
    </xf>
    <xf numFmtId="172" fontId="12" fillId="19" borderId="22" xfId="0" applyNumberFormat="1" applyFont="1" applyFill="1" applyBorder="1" applyAlignment="1" applyProtection="1">
      <alignment horizontal="center" vertical="center"/>
      <protection locked="0"/>
    </xf>
    <xf numFmtId="172" fontId="12" fillId="19" borderId="23" xfId="0" applyNumberFormat="1" applyFont="1" applyFill="1" applyBorder="1" applyAlignment="1" applyProtection="1">
      <alignment horizontal="center" vertical="center"/>
      <protection locked="0"/>
    </xf>
    <xf numFmtId="172" fontId="12" fillId="19" borderId="24" xfId="0" applyNumberFormat="1" applyFont="1" applyFill="1" applyBorder="1" applyAlignment="1" applyProtection="1">
      <alignment horizontal="center" vertical="center"/>
      <protection locked="0"/>
    </xf>
    <xf numFmtId="0" fontId="13" fillId="17" borderId="15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center" vertical="center" wrapText="1"/>
    </xf>
    <xf numFmtId="0" fontId="13" fillId="22" borderId="14" xfId="0" applyFont="1" applyFill="1" applyBorder="1" applyAlignment="1">
      <alignment horizontal="center" vertical="center" wrapText="1"/>
    </xf>
    <xf numFmtId="0" fontId="13" fillId="21" borderId="14" xfId="0" applyFont="1" applyFill="1" applyBorder="1" applyAlignment="1">
      <alignment horizontal="center" vertical="center" wrapText="1"/>
    </xf>
    <xf numFmtId="0" fontId="13" fillId="26" borderId="14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horizontal="center" vertical="center" wrapText="1"/>
    </xf>
    <xf numFmtId="172" fontId="12" fillId="19" borderId="27" xfId="0" applyNumberFormat="1" applyFont="1" applyFill="1" applyBorder="1" applyAlignment="1" applyProtection="1">
      <alignment horizontal="center" vertical="center"/>
      <protection locked="0"/>
    </xf>
    <xf numFmtId="172" fontId="12" fillId="19" borderId="28" xfId="0" applyNumberFormat="1" applyFont="1" applyFill="1" applyBorder="1" applyAlignment="1" applyProtection="1">
      <alignment horizontal="center" vertical="center"/>
      <protection locked="0"/>
    </xf>
    <xf numFmtId="172" fontId="12" fillId="0" borderId="18" xfId="0" applyNumberFormat="1" applyFont="1" applyBorder="1" applyAlignment="1">
      <alignment horizontal="center" vertical="center"/>
    </xf>
    <xf numFmtId="172" fontId="12" fillId="19" borderId="30" xfId="0" applyNumberFormat="1" applyFont="1" applyFill="1" applyBorder="1" applyAlignment="1" applyProtection="1">
      <alignment horizontal="center" vertical="center"/>
      <protection locked="0"/>
    </xf>
    <xf numFmtId="172" fontId="12" fillId="19" borderId="31" xfId="0" applyNumberFormat="1" applyFont="1" applyFill="1" applyBorder="1" applyAlignment="1" applyProtection="1">
      <alignment horizontal="center" vertical="center"/>
      <protection locked="0"/>
    </xf>
    <xf numFmtId="173" fontId="12" fillId="17" borderId="46" xfId="0" applyNumberFormat="1" applyFont="1" applyFill="1" applyBorder="1" applyAlignment="1">
      <alignment horizontal="center" vertical="center"/>
    </xf>
    <xf numFmtId="172" fontId="12" fillId="19" borderId="25" xfId="0" applyNumberFormat="1" applyFont="1" applyFill="1" applyBorder="1" applyAlignment="1" applyProtection="1">
      <alignment horizontal="center" vertical="center"/>
      <protection locked="0"/>
    </xf>
    <xf numFmtId="172" fontId="12" fillId="19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172" fontId="12" fillId="19" borderId="26" xfId="0" applyNumberFormat="1" applyFont="1" applyFill="1" applyBorder="1" applyAlignment="1" applyProtection="1">
      <alignment horizontal="center" vertical="center"/>
      <protection locked="0"/>
    </xf>
    <xf numFmtId="175" fontId="22" fillId="13" borderId="16" xfId="0" applyNumberFormat="1" applyFont="1" applyFill="1" applyBorder="1" applyAlignment="1">
      <alignment horizontal="center" vertical="center"/>
    </xf>
    <xf numFmtId="172" fontId="12" fillId="19" borderId="53" xfId="0" applyNumberFormat="1" applyFont="1" applyFill="1" applyBorder="1" applyAlignment="1" applyProtection="1">
      <alignment horizontal="center" vertical="center"/>
      <protection locked="0"/>
    </xf>
    <xf numFmtId="172" fontId="12" fillId="19" borderId="35" xfId="0" applyNumberFormat="1" applyFont="1" applyFill="1" applyBorder="1" applyAlignment="1" applyProtection="1">
      <alignment horizontal="center" vertical="center"/>
      <protection locked="0"/>
    </xf>
    <xf numFmtId="172" fontId="12" fillId="19" borderId="5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173" fontId="12" fillId="28" borderId="33" xfId="0" applyNumberFormat="1" applyFont="1" applyFill="1" applyBorder="1" applyAlignment="1">
      <alignment horizontal="center" vertical="center"/>
    </xf>
    <xf numFmtId="0" fontId="13" fillId="28" borderId="50" xfId="0" applyFont="1" applyFill="1" applyBorder="1" applyAlignment="1">
      <alignment horizontal="center" vertical="center"/>
    </xf>
    <xf numFmtId="173" fontId="12" fillId="28" borderId="27" xfId="0" applyNumberFormat="1" applyFont="1" applyFill="1" applyBorder="1" applyAlignment="1">
      <alignment horizontal="center" vertical="center"/>
    </xf>
    <xf numFmtId="173" fontId="12" fillId="28" borderId="30" xfId="0" applyNumberFormat="1" applyFont="1" applyFill="1" applyBorder="1" applyAlignment="1">
      <alignment horizontal="center" vertical="center"/>
    </xf>
    <xf numFmtId="0" fontId="35" fillId="29" borderId="0" xfId="0" applyFont="1" applyFill="1" applyAlignment="1">
      <alignment horizontal="left" wrapText="1"/>
    </xf>
    <xf numFmtId="14" fontId="35" fillId="29" borderId="0" xfId="0" applyNumberFormat="1" applyFont="1" applyFill="1" applyAlignment="1">
      <alignment horizontal="left" wrapText="1"/>
    </xf>
    <xf numFmtId="14" fontId="35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36" fillId="29" borderId="0" xfId="0" applyFont="1" applyFill="1" applyAlignment="1">
      <alignment horizontal="left" wrapText="1"/>
    </xf>
    <xf numFmtId="14" fontId="36" fillId="29" borderId="0" xfId="0" applyNumberFormat="1" applyFont="1" applyFill="1" applyAlignment="1">
      <alignment horizontal="left" wrapText="1"/>
    </xf>
    <xf numFmtId="14" fontId="36" fillId="0" borderId="0" xfId="0" applyNumberFormat="1" applyFont="1" applyAlignment="1">
      <alignment horizontal="left"/>
    </xf>
    <xf numFmtId="0" fontId="12" fillId="13" borderId="56" xfId="0" applyFont="1" applyFill="1" applyBorder="1" applyAlignment="1">
      <alignment horizontal="center" vertical="center"/>
    </xf>
    <xf numFmtId="0" fontId="7" fillId="30" borderId="51" xfId="0" applyFont="1" applyFill="1" applyBorder="1" applyAlignment="1">
      <alignment horizontal="center" vertical="center" wrapText="1"/>
    </xf>
    <xf numFmtId="172" fontId="37" fillId="0" borderId="26" xfId="0" applyNumberFormat="1" applyFont="1" applyBorder="1" applyAlignment="1" applyProtection="1">
      <alignment horizontal="center" vertical="center"/>
      <protection locked="0"/>
    </xf>
    <xf numFmtId="172" fontId="37" fillId="0" borderId="21" xfId="0" applyNumberFormat="1" applyFont="1" applyBorder="1" applyAlignment="1" applyProtection="1">
      <alignment horizontal="center" vertical="center"/>
      <protection locked="0"/>
    </xf>
    <xf numFmtId="172" fontId="37" fillId="0" borderId="29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>
      <alignment vertical="center"/>
    </xf>
    <xf numFmtId="173" fontId="13" fillId="0" borderId="16" xfId="0" applyNumberFormat="1" applyFont="1" applyBorder="1" applyAlignment="1">
      <alignment horizontal="center" vertical="center"/>
    </xf>
    <xf numFmtId="171" fontId="12" fillId="27" borderId="0" xfId="0" applyNumberFormat="1" applyFont="1" applyFill="1" applyAlignment="1">
      <alignment horizontal="centerContinuous" vertical="center"/>
    </xf>
    <xf numFmtId="172" fontId="5" fillId="27" borderId="0" xfId="0" applyNumberFormat="1" applyFont="1" applyFill="1" applyAlignment="1">
      <alignment horizontal="centerContinuous" vertical="center"/>
    </xf>
    <xf numFmtId="172" fontId="12" fillId="27" borderId="0" xfId="0" applyNumberFormat="1" applyFont="1" applyFill="1" applyAlignment="1">
      <alignment horizontal="center" vertical="center"/>
    </xf>
    <xf numFmtId="171" fontId="12" fillId="27" borderId="52" xfId="0" applyNumberFormat="1" applyFont="1" applyFill="1" applyBorder="1" applyAlignment="1">
      <alignment horizontal="centerContinuous" vertical="center"/>
    </xf>
    <xf numFmtId="172" fontId="5" fillId="27" borderId="52" xfId="0" applyNumberFormat="1" applyFont="1" applyFill="1" applyBorder="1" applyAlignment="1">
      <alignment horizontal="centerContinuous" vertical="center"/>
    </xf>
    <xf numFmtId="172" fontId="12" fillId="27" borderId="52" xfId="0" applyNumberFormat="1" applyFont="1" applyFill="1" applyBorder="1" applyAlignment="1">
      <alignment horizontal="center" vertical="center"/>
    </xf>
    <xf numFmtId="172" fontId="12" fillId="24" borderId="64" xfId="0" applyNumberFormat="1" applyFont="1" applyFill="1" applyBorder="1" applyAlignment="1">
      <alignment horizontal="center" vertical="center"/>
    </xf>
    <xf numFmtId="172" fontId="12" fillId="24" borderId="70" xfId="0" applyNumberFormat="1" applyFont="1" applyFill="1" applyBorder="1" applyAlignment="1">
      <alignment horizontal="center" vertical="center"/>
    </xf>
    <xf numFmtId="172" fontId="12" fillId="24" borderId="71" xfId="0" applyNumberFormat="1" applyFont="1" applyFill="1" applyBorder="1" applyAlignment="1">
      <alignment horizontal="center" vertical="center"/>
    </xf>
    <xf numFmtId="172" fontId="12" fillId="24" borderId="72" xfId="0" applyNumberFormat="1" applyFont="1" applyFill="1" applyBorder="1" applyAlignment="1">
      <alignment horizontal="center" vertical="center"/>
    </xf>
    <xf numFmtId="169" fontId="12" fillId="0" borderId="0" xfId="0" applyNumberFormat="1" applyFont="1" applyAlignment="1" applyProtection="1">
      <alignment horizontal="center" vertical="center"/>
      <protection locked="0"/>
    </xf>
    <xf numFmtId="171" fontId="12" fillId="20" borderId="33" xfId="0" applyNumberFormat="1" applyFont="1" applyFill="1" applyBorder="1" applyAlignment="1" applyProtection="1">
      <alignment horizontal="center" vertical="center"/>
      <protection locked="0"/>
    </xf>
    <xf numFmtId="171" fontId="12" fillId="20" borderId="54" xfId="0" applyNumberFormat="1" applyFont="1" applyFill="1" applyBorder="1" applyAlignment="1" applyProtection="1">
      <alignment horizontal="center" vertical="center"/>
      <protection locked="0"/>
    </xf>
    <xf numFmtId="171" fontId="12" fillId="20" borderId="60" xfId="0" applyNumberFormat="1" applyFont="1" applyFill="1" applyBorder="1" applyAlignment="1" applyProtection="1">
      <alignment horizontal="center" vertical="center"/>
      <protection locked="0"/>
    </xf>
    <xf numFmtId="0" fontId="13" fillId="0" borderId="46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4" fontId="12" fillId="14" borderId="61" xfId="0" applyNumberFormat="1" applyFont="1" applyFill="1" applyBorder="1" applyAlignment="1">
      <alignment horizontal="center" vertical="center"/>
    </xf>
    <xf numFmtId="14" fontId="12" fillId="14" borderId="62" xfId="0" applyNumberFormat="1" applyFont="1" applyFill="1" applyBorder="1" applyAlignment="1">
      <alignment horizontal="center" vertical="center"/>
    </xf>
    <xf numFmtId="14" fontId="12" fillId="14" borderId="65" xfId="0" applyNumberFormat="1" applyFont="1" applyFill="1" applyBorder="1" applyAlignment="1">
      <alignment horizontal="center" vertical="center"/>
    </xf>
    <xf numFmtId="14" fontId="12" fillId="15" borderId="33" xfId="0" applyNumberFormat="1" applyFont="1" applyFill="1" applyBorder="1" applyAlignment="1">
      <alignment horizontal="center" vertical="center"/>
    </xf>
    <xf numFmtId="14" fontId="12" fillId="15" borderId="54" xfId="0" applyNumberFormat="1" applyFont="1" applyFill="1" applyBorder="1" applyAlignment="1">
      <alignment horizontal="center" vertical="center"/>
    </xf>
    <xf numFmtId="14" fontId="12" fillId="15" borderId="60" xfId="0" applyNumberFormat="1" applyFont="1" applyFill="1" applyBorder="1" applyAlignment="1">
      <alignment horizontal="center" vertical="center"/>
    </xf>
    <xf numFmtId="14" fontId="12" fillId="22" borderId="33" xfId="0" applyNumberFormat="1" applyFont="1" applyFill="1" applyBorder="1" applyAlignment="1">
      <alignment horizontal="center" vertical="center"/>
    </xf>
    <xf numFmtId="14" fontId="12" fillId="22" borderId="54" xfId="0" applyNumberFormat="1" applyFont="1" applyFill="1" applyBorder="1" applyAlignment="1">
      <alignment horizontal="center" vertical="center"/>
    </xf>
    <xf numFmtId="14" fontId="12" fillId="22" borderId="60" xfId="0" applyNumberFormat="1" applyFont="1" applyFill="1" applyBorder="1" applyAlignment="1">
      <alignment horizontal="center" vertical="center"/>
    </xf>
    <xf numFmtId="14" fontId="12" fillId="21" borderId="33" xfId="0" applyNumberFormat="1" applyFont="1" applyFill="1" applyBorder="1" applyAlignment="1">
      <alignment horizontal="center" vertical="center"/>
    </xf>
    <xf numFmtId="14" fontId="12" fillId="21" borderId="54" xfId="0" applyNumberFormat="1" applyFont="1" applyFill="1" applyBorder="1" applyAlignment="1">
      <alignment horizontal="center" vertical="center"/>
    </xf>
    <xf numFmtId="14" fontId="12" fillId="21" borderId="60" xfId="0" applyNumberFormat="1" applyFont="1" applyFill="1" applyBorder="1" applyAlignment="1">
      <alignment horizontal="center" vertical="center"/>
    </xf>
    <xf numFmtId="14" fontId="12" fillId="16" borderId="33" xfId="0" applyNumberFormat="1" applyFont="1" applyFill="1" applyBorder="1" applyAlignment="1">
      <alignment horizontal="center" vertical="center"/>
    </xf>
    <xf numFmtId="14" fontId="12" fillId="16" borderId="54" xfId="0" applyNumberFormat="1" applyFont="1" applyFill="1" applyBorder="1" applyAlignment="1">
      <alignment horizontal="center" vertical="center"/>
    </xf>
    <xf numFmtId="14" fontId="12" fillId="16" borderId="60" xfId="0" applyNumberFormat="1" applyFont="1" applyFill="1" applyBorder="1" applyAlignment="1">
      <alignment horizontal="center" vertical="center"/>
    </xf>
    <xf numFmtId="166" fontId="34" fillId="0" borderId="58" xfId="0" applyNumberFormat="1" applyFont="1" applyBorder="1" applyAlignment="1">
      <alignment horizontal="center" vertical="center"/>
    </xf>
    <xf numFmtId="166" fontId="34" fillId="0" borderId="59" xfId="0" applyNumberFormat="1" applyFont="1" applyBorder="1" applyAlignment="1">
      <alignment horizontal="center" vertical="center"/>
    </xf>
    <xf numFmtId="0" fontId="12" fillId="17" borderId="61" xfId="0" applyFont="1" applyFill="1" applyBorder="1" applyAlignment="1">
      <alignment horizontal="center" vertical="center"/>
    </xf>
    <xf numFmtId="0" fontId="12" fillId="17" borderId="62" xfId="0" applyFont="1" applyFill="1" applyBorder="1" applyAlignment="1">
      <alignment horizontal="center" vertical="center"/>
    </xf>
    <xf numFmtId="0" fontId="12" fillId="17" borderId="65" xfId="0" applyFont="1" applyFill="1" applyBorder="1" applyAlignment="1">
      <alignment horizontal="center" vertical="center"/>
    </xf>
    <xf numFmtId="0" fontId="12" fillId="15" borderId="33" xfId="0" applyFont="1" applyFill="1" applyBorder="1" applyAlignment="1">
      <alignment horizontal="center" vertical="center"/>
    </xf>
    <xf numFmtId="0" fontId="12" fillId="15" borderId="54" xfId="0" applyFont="1" applyFill="1" applyBorder="1" applyAlignment="1">
      <alignment horizontal="center" vertical="center"/>
    </xf>
    <xf numFmtId="0" fontId="12" fillId="15" borderId="60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2" fillId="13" borderId="56" xfId="0" applyFont="1" applyFill="1" applyBorder="1" applyAlignment="1">
      <alignment horizontal="center" vertical="center"/>
    </xf>
    <xf numFmtId="0" fontId="12" fillId="13" borderId="63" xfId="0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 wrapText="1"/>
    </xf>
    <xf numFmtId="0" fontId="13" fillId="13" borderId="47" xfId="0" applyFont="1" applyFill="1" applyBorder="1" applyAlignment="1">
      <alignment horizontal="center" vertical="center" wrapText="1"/>
    </xf>
    <xf numFmtId="172" fontId="12" fillId="19" borderId="53" xfId="0" applyNumberFormat="1" applyFont="1" applyFill="1" applyBorder="1" applyAlignment="1" applyProtection="1">
      <alignment horizontal="center" vertical="center"/>
      <protection locked="0"/>
    </xf>
    <xf numFmtId="172" fontId="12" fillId="19" borderId="62" xfId="0" applyNumberFormat="1" applyFont="1" applyFill="1" applyBorder="1" applyAlignment="1" applyProtection="1">
      <alignment horizontal="center" vertical="center"/>
      <protection locked="0"/>
    </xf>
    <xf numFmtId="172" fontId="12" fillId="19" borderId="35" xfId="0" applyNumberFormat="1" applyFont="1" applyFill="1" applyBorder="1" applyAlignment="1" applyProtection="1">
      <alignment horizontal="center" vertical="center"/>
      <protection locked="0"/>
    </xf>
    <xf numFmtId="172" fontId="12" fillId="19" borderId="54" xfId="0" applyNumberFormat="1" applyFont="1" applyFill="1" applyBorder="1" applyAlignment="1" applyProtection="1">
      <alignment horizontal="center" vertical="center"/>
      <protection locked="0"/>
    </xf>
    <xf numFmtId="172" fontId="12" fillId="19" borderId="61" xfId="0" applyNumberFormat="1" applyFont="1" applyFill="1" applyBorder="1" applyAlignment="1" applyProtection="1">
      <alignment horizontal="center" vertical="center"/>
      <protection locked="0"/>
    </xf>
    <xf numFmtId="172" fontId="12" fillId="19" borderId="26" xfId="0" applyNumberFormat="1" applyFont="1" applyFill="1" applyBorder="1" applyAlignment="1" applyProtection="1">
      <alignment horizontal="center" vertical="center"/>
      <protection locked="0"/>
    </xf>
    <xf numFmtId="0" fontId="13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53" xfId="0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2" fillId="22" borderId="33" xfId="0" applyFont="1" applyFill="1" applyBorder="1" applyAlignment="1">
      <alignment horizontal="center" vertical="center"/>
    </xf>
    <xf numFmtId="0" fontId="12" fillId="22" borderId="54" xfId="0" applyFont="1" applyFill="1" applyBorder="1" applyAlignment="1">
      <alignment horizontal="center" vertical="center"/>
    </xf>
    <xf numFmtId="0" fontId="12" fillId="22" borderId="60" xfId="0" applyFont="1" applyFill="1" applyBorder="1" applyAlignment="1">
      <alignment horizontal="center" vertical="center"/>
    </xf>
    <xf numFmtId="0" fontId="12" fillId="14" borderId="61" xfId="0" applyFont="1" applyFill="1" applyBorder="1" applyAlignment="1">
      <alignment horizontal="center" vertical="center"/>
    </xf>
    <xf numFmtId="0" fontId="12" fillId="14" borderId="62" xfId="0" applyFont="1" applyFill="1" applyBorder="1" applyAlignment="1">
      <alignment horizontal="center" vertical="center"/>
    </xf>
    <xf numFmtId="0" fontId="12" fillId="14" borderId="65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172" fontId="12" fillId="19" borderId="33" xfId="0" applyNumberFormat="1" applyFont="1" applyFill="1" applyBorder="1" applyAlignment="1" applyProtection="1">
      <alignment horizontal="center" vertical="center"/>
      <protection locked="0"/>
    </xf>
    <xf numFmtId="172" fontId="12" fillId="19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57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172" fontId="13" fillId="0" borderId="48" xfId="0" applyNumberFormat="1" applyFont="1" applyBorder="1" applyAlignment="1">
      <alignment horizontal="center" vertical="center"/>
    </xf>
    <xf numFmtId="172" fontId="13" fillId="0" borderId="52" xfId="0" applyNumberFormat="1" applyFont="1" applyBorder="1" applyAlignment="1">
      <alignment horizontal="center" vertical="center"/>
    </xf>
    <xf numFmtId="172" fontId="13" fillId="0" borderId="64" xfId="0" applyNumberFormat="1" applyFont="1" applyBorder="1" applyAlignment="1">
      <alignment horizontal="center" vertical="center"/>
    </xf>
    <xf numFmtId="172" fontId="12" fillId="19" borderId="34" xfId="0" applyNumberFormat="1" applyFont="1" applyFill="1" applyBorder="1" applyAlignment="1" applyProtection="1">
      <alignment horizontal="center" vertical="center"/>
      <protection locked="0"/>
    </xf>
    <xf numFmtId="172" fontId="12" fillId="19" borderId="56" xfId="0" applyNumberFormat="1" applyFont="1" applyFill="1" applyBorder="1" applyAlignment="1" applyProtection="1">
      <alignment horizontal="center" vertical="center"/>
      <protection locked="0"/>
    </xf>
    <xf numFmtId="172" fontId="12" fillId="19" borderId="29" xfId="0" applyNumberFormat="1" applyFont="1" applyFill="1" applyBorder="1" applyAlignment="1" applyProtection="1">
      <alignment horizontal="center" vertical="center"/>
      <protection locked="0"/>
    </xf>
    <xf numFmtId="172" fontId="12" fillId="19" borderId="36" xfId="0" applyNumberFormat="1" applyFont="1" applyFill="1" applyBorder="1" applyAlignment="1" applyProtection="1">
      <alignment horizontal="center" vertical="center"/>
      <protection locked="0"/>
    </xf>
    <xf numFmtId="172" fontId="12" fillId="19" borderId="68" xfId="0" applyNumberFormat="1" applyFont="1" applyFill="1" applyBorder="1" applyAlignment="1" applyProtection="1">
      <alignment horizontal="center" vertical="center"/>
      <protection locked="0"/>
    </xf>
    <xf numFmtId="172" fontId="13" fillId="0" borderId="46" xfId="0" applyNumberFormat="1" applyFont="1" applyBorder="1" applyAlignment="1">
      <alignment horizontal="center" vertical="center"/>
    </xf>
    <xf numFmtId="172" fontId="13" fillId="0" borderId="47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16" borderId="33" xfId="0" applyFont="1" applyFill="1" applyBorder="1" applyAlignment="1">
      <alignment horizontal="center" vertical="center"/>
    </xf>
    <xf numFmtId="0" fontId="12" fillId="16" borderId="54" xfId="0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21" borderId="33" xfId="0" applyFont="1" applyFill="1" applyBorder="1" applyAlignment="1">
      <alignment horizontal="center" vertical="center"/>
    </xf>
    <xf numFmtId="0" fontId="12" fillId="21" borderId="54" xfId="0" applyFont="1" applyFill="1" applyBorder="1" applyAlignment="1">
      <alignment horizontal="center" vertical="center"/>
    </xf>
    <xf numFmtId="0" fontId="12" fillId="21" borderId="60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13" fillId="0" borderId="55" xfId="0" applyFont="1" applyBorder="1" applyAlignment="1">
      <alignment horizontal="right" vertical="center"/>
    </xf>
    <xf numFmtId="171" fontId="12" fillId="20" borderId="34" xfId="0" applyNumberFormat="1" applyFont="1" applyFill="1" applyBorder="1" applyAlignment="1" applyProtection="1">
      <alignment horizontal="center" vertical="center"/>
      <protection locked="0"/>
    </xf>
    <xf numFmtId="171" fontId="12" fillId="20" borderId="56" xfId="0" applyNumberFormat="1" applyFont="1" applyFill="1" applyBorder="1" applyAlignment="1" applyProtection="1">
      <alignment horizontal="center" vertical="center"/>
      <protection locked="0"/>
    </xf>
    <xf numFmtId="171" fontId="12" fillId="20" borderId="29" xfId="0" applyNumberFormat="1" applyFont="1" applyFill="1" applyBorder="1" applyAlignment="1" applyProtection="1">
      <alignment horizontal="center" vertical="center"/>
      <protection locked="0"/>
    </xf>
    <xf numFmtId="171" fontId="12" fillId="20" borderId="53" xfId="0" applyNumberFormat="1" applyFont="1" applyFill="1" applyBorder="1" applyAlignment="1" applyProtection="1">
      <alignment horizontal="center" vertical="center"/>
      <protection locked="0"/>
    </xf>
    <xf numFmtId="171" fontId="12" fillId="20" borderId="62" xfId="0" applyNumberFormat="1" applyFont="1" applyFill="1" applyBorder="1" applyAlignment="1" applyProtection="1">
      <alignment horizontal="center" vertical="center"/>
      <protection locked="0"/>
    </xf>
    <xf numFmtId="171" fontId="12" fillId="20" borderId="65" xfId="0" applyNumberFormat="1" applyFont="1" applyFill="1" applyBorder="1" applyAlignment="1" applyProtection="1">
      <alignment horizontal="center" vertical="center"/>
      <protection locked="0"/>
    </xf>
    <xf numFmtId="171" fontId="12" fillId="25" borderId="46" xfId="0" applyNumberFormat="1" applyFont="1" applyFill="1" applyBorder="1" applyAlignment="1">
      <alignment horizontal="center" vertical="center"/>
    </xf>
    <xf numFmtId="171" fontId="12" fillId="25" borderId="51" xfId="0" applyNumberFormat="1" applyFont="1" applyFill="1" applyBorder="1" applyAlignment="1">
      <alignment horizontal="center" vertical="center"/>
    </xf>
    <xf numFmtId="171" fontId="12" fillId="25" borderId="15" xfId="0" applyNumberFormat="1" applyFont="1" applyFill="1" applyBorder="1" applyAlignment="1">
      <alignment horizontal="center" vertical="center"/>
    </xf>
    <xf numFmtId="170" fontId="21" fillId="17" borderId="46" xfId="1" applyNumberFormat="1" applyFont="1" applyFill="1" applyBorder="1" applyAlignment="1" applyProtection="1">
      <alignment horizontal="center" vertical="center"/>
    </xf>
    <xf numFmtId="170" fontId="21" fillId="17" borderId="47" xfId="1" applyNumberFormat="1" applyFont="1" applyFill="1" applyBorder="1" applyAlignment="1" applyProtection="1">
      <alignment horizontal="center" vertical="center"/>
    </xf>
    <xf numFmtId="170" fontId="21" fillId="14" borderId="61" xfId="1" applyNumberFormat="1" applyFont="1" applyFill="1" applyBorder="1" applyAlignment="1" applyProtection="1">
      <alignment horizontal="center" vertical="center"/>
    </xf>
    <xf numFmtId="170" fontId="21" fillId="14" borderId="65" xfId="1" applyNumberFormat="1" applyFont="1" applyFill="1" applyBorder="1" applyAlignment="1" applyProtection="1">
      <alignment horizontal="center" vertical="center"/>
    </xf>
    <xf numFmtId="170" fontId="21" fillId="15" borderId="33" xfId="1" applyNumberFormat="1" applyFont="1" applyFill="1" applyBorder="1" applyAlignment="1" applyProtection="1">
      <alignment horizontal="center" vertical="center"/>
    </xf>
    <xf numFmtId="170" fontId="21" fillId="15" borderId="60" xfId="1" applyNumberFormat="1" applyFont="1" applyFill="1" applyBorder="1" applyAlignment="1" applyProtection="1">
      <alignment horizontal="center" vertical="center"/>
    </xf>
    <xf numFmtId="170" fontId="21" fillId="22" borderId="33" xfId="1" applyNumberFormat="1" applyFont="1" applyFill="1" applyBorder="1" applyAlignment="1" applyProtection="1">
      <alignment horizontal="center" vertical="center"/>
    </xf>
    <xf numFmtId="170" fontId="21" fillId="22" borderId="60" xfId="1" applyNumberFormat="1" applyFont="1" applyFill="1" applyBorder="1" applyAlignment="1" applyProtection="1">
      <alignment horizontal="center" vertical="center"/>
    </xf>
    <xf numFmtId="170" fontId="21" fillId="21" borderId="33" xfId="1" applyNumberFormat="1" applyFont="1" applyFill="1" applyBorder="1" applyAlignment="1" applyProtection="1">
      <alignment horizontal="center" vertical="center"/>
    </xf>
    <xf numFmtId="170" fontId="21" fillId="21" borderId="60" xfId="1" applyNumberFormat="1" applyFont="1" applyFill="1" applyBorder="1" applyAlignment="1" applyProtection="1">
      <alignment horizontal="center" vertical="center"/>
    </xf>
    <xf numFmtId="170" fontId="21" fillId="16" borderId="33" xfId="1" applyNumberFormat="1" applyFont="1" applyFill="1" applyBorder="1" applyAlignment="1" applyProtection="1">
      <alignment horizontal="center" vertical="center"/>
    </xf>
    <xf numFmtId="170" fontId="21" fillId="16" borderId="60" xfId="1" applyNumberFormat="1" applyFont="1" applyFill="1" applyBorder="1" applyAlignment="1" applyProtection="1">
      <alignment horizontal="center" vertical="center"/>
    </xf>
    <xf numFmtId="170" fontId="21" fillId="13" borderId="34" xfId="1" applyNumberFormat="1" applyFont="1" applyFill="1" applyBorder="1" applyAlignment="1" applyProtection="1">
      <alignment horizontal="center" vertical="center"/>
    </xf>
    <xf numFmtId="170" fontId="21" fillId="13" borderId="63" xfId="1" applyNumberFormat="1" applyFont="1" applyFill="1" applyBorder="1" applyAlignment="1" applyProtection="1">
      <alignment horizontal="center" vertical="center"/>
    </xf>
    <xf numFmtId="170" fontId="22" fillId="0" borderId="46" xfId="1" applyNumberFormat="1" applyFont="1" applyBorder="1" applyAlignment="1" applyProtection="1">
      <alignment horizontal="center" vertical="center"/>
    </xf>
    <xf numFmtId="170" fontId="22" fillId="0" borderId="47" xfId="1" applyNumberFormat="1" applyFont="1" applyBorder="1" applyAlignment="1" applyProtection="1">
      <alignment horizontal="center" vertical="center"/>
    </xf>
    <xf numFmtId="0" fontId="12" fillId="28" borderId="33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/>
    </xf>
    <xf numFmtId="0" fontId="12" fillId="28" borderId="60" xfId="0" applyFont="1" applyFill="1" applyBorder="1" applyAlignment="1">
      <alignment horizontal="center" vertical="center"/>
    </xf>
    <xf numFmtId="170" fontId="21" fillId="28" borderId="33" xfId="1" applyNumberFormat="1" applyFont="1" applyFill="1" applyBorder="1" applyAlignment="1" applyProtection="1">
      <alignment horizontal="center" vertical="center"/>
    </xf>
    <xf numFmtId="170" fontId="21" fillId="28" borderId="60" xfId="1" applyNumberFormat="1" applyFont="1" applyFill="1" applyBorder="1" applyAlignment="1" applyProtection="1">
      <alignment horizontal="center" vertical="center"/>
    </xf>
    <xf numFmtId="14" fontId="12" fillId="17" borderId="46" xfId="0" applyNumberFormat="1" applyFont="1" applyFill="1" applyBorder="1" applyAlignment="1">
      <alignment horizontal="center" vertical="center"/>
    </xf>
    <xf numFmtId="14" fontId="12" fillId="17" borderId="51" xfId="0" applyNumberFormat="1" applyFont="1" applyFill="1" applyBorder="1" applyAlignment="1">
      <alignment horizontal="center" vertical="center"/>
    </xf>
    <xf numFmtId="14" fontId="12" fillId="17" borderId="47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241"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right style="thin">
          <color indexed="45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right style="thin">
          <color indexed="44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45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9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44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auto="1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left style="thin">
          <color indexed="45"/>
        </lef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left style="thin">
          <color indexed="44"/>
        </lef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2"/>
      </font>
      <fill>
        <patternFill>
          <bgColor indexed="42"/>
        </patternFill>
      </fill>
      <border>
        <right style="thin">
          <color indexed="42"/>
        </right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7"/>
      </font>
      <fill>
        <patternFill>
          <bgColor indexed="47"/>
        </patternFill>
      </fill>
      <border>
        <right style="thin">
          <color indexed="47"/>
        </right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2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7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2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47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9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42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47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auto="1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8"/>
      </font>
      <border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7"/>
      </font>
      <fill>
        <patternFill>
          <bgColor indexed="42"/>
        </patternFill>
      </fill>
      <border>
        <left style="thin">
          <color indexed="42"/>
        </left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53"/>
      </font>
      <fill>
        <patternFill>
          <bgColor indexed="47"/>
        </patternFill>
      </fill>
      <border>
        <left style="thin">
          <color indexed="47"/>
        </left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8"/>
      </font>
      <border>
        <top style="thin">
          <color indexed="53"/>
        </top>
        <bottom style="thin">
          <color indexed="53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44"/>
      </font>
      <fill>
        <patternFill>
          <bgColor indexed="44"/>
        </patternFill>
      </fill>
      <border>
        <right style="thin">
          <color indexed="44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right style="thin">
          <color indexed="45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7"/>
      </font>
      <fill>
        <patternFill>
          <bgColor indexed="17"/>
        </patternFill>
      </fill>
      <border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12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45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9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44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45"/>
      </font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auto="1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auto="1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2"/>
      </font>
      <fill>
        <patternFill>
          <bgColor indexed="44"/>
        </patternFill>
      </fill>
      <border>
        <left style="thin">
          <color indexed="44"/>
        </lef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8"/>
      </font>
      <border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border>
        <top style="thin">
          <color indexed="16"/>
        </top>
        <bottom style="thin">
          <color indexed="16"/>
        </bottom>
      </border>
    </dxf>
    <dxf>
      <font>
        <b/>
        <i val="0"/>
        <condense val="0"/>
        <extend val="0"/>
        <color indexed="16"/>
      </font>
      <fill>
        <patternFill>
          <bgColor indexed="45"/>
        </patternFill>
      </fill>
      <border>
        <left style="thin">
          <color indexed="45"/>
        </left>
        <top style="thin">
          <color indexed="16"/>
        </top>
        <bottom style="thin">
          <color indexed="16"/>
        </bottom>
      </border>
    </dxf>
    <dxf>
      <font>
        <condense val="0"/>
        <extend val="0"/>
        <color indexed="10"/>
      </font>
    </dxf>
    <dxf>
      <font>
        <color rgb="FFFF0000"/>
      </font>
      <fill>
        <patternFill>
          <fgColor auto="1"/>
        </patternFill>
      </fill>
    </dxf>
    <dxf>
      <fill>
        <patternFill>
          <bgColor indexed="52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115955</xdr:colOff>
      <xdr:row>0</xdr:row>
      <xdr:rowOff>74910</xdr:rowOff>
    </xdr:from>
    <xdr:to>
      <xdr:col>43</xdr:col>
      <xdr:colOff>81772</xdr:colOff>
      <xdr:row>10</xdr:row>
      <xdr:rowOff>105071</xdr:rowOff>
    </xdr:to>
    <xdr:pic>
      <xdr:nvPicPr>
        <xdr:cNvPr id="3" name="Image 2" descr="LOGO CFE-CGC de CG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33520" y="74910"/>
          <a:ext cx="2160709" cy="2341009"/>
        </a:xfrm>
        <a:prstGeom prst="rect">
          <a:avLst/>
        </a:prstGeom>
      </xdr:spPr>
    </xdr:pic>
    <xdr:clientData/>
  </xdr:twoCellAnchor>
  <xdr:twoCellAnchor editAs="absolute">
    <xdr:from>
      <xdr:col>19</xdr:col>
      <xdr:colOff>190500</xdr:colOff>
      <xdr:row>20</xdr:row>
      <xdr:rowOff>91110</xdr:rowOff>
    </xdr:from>
    <xdr:to>
      <xdr:col>42</xdr:col>
      <xdr:colOff>720586</xdr:colOff>
      <xdr:row>29</xdr:row>
      <xdr:rowOff>26798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31087" y="4257262"/>
          <a:ext cx="1639956" cy="143484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Il faut renseigner les cellules fond jaune, puis ventiler vos jours dans les bonnes colonnes.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66675</xdr:rowOff>
    </xdr:from>
    <xdr:to>
      <xdr:col>2</xdr:col>
      <xdr:colOff>472770</xdr:colOff>
      <xdr:row>9</xdr:row>
      <xdr:rowOff>49350</xdr:rowOff>
    </xdr:to>
    <xdr:pic>
      <xdr:nvPicPr>
        <xdr:cNvPr id="4" name="Image 3" descr="LOGO CFE-CGC de CGI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1310970" cy="144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571500</xdr:colOff>
      <xdr:row>0</xdr:row>
      <xdr:rowOff>47625</xdr:rowOff>
    </xdr:from>
    <xdr:to>
      <xdr:col>7</xdr:col>
      <xdr:colOff>219075</xdr:colOff>
      <xdr:row>17</xdr:row>
      <xdr:rowOff>47625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2575" y="47625"/>
          <a:ext cx="8343900" cy="2752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2</xdr:row>
      <xdr:rowOff>57150</xdr:rowOff>
    </xdr:from>
    <xdr:to>
      <xdr:col>7</xdr:col>
      <xdr:colOff>514350</xdr:colOff>
      <xdr:row>28</xdr:row>
      <xdr:rowOff>19050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2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381000"/>
          <a:ext cx="8362950" cy="417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0</xdr:row>
      <xdr:rowOff>76200</xdr:rowOff>
    </xdr:from>
    <xdr:to>
      <xdr:col>2</xdr:col>
      <xdr:colOff>1168095</xdr:colOff>
      <xdr:row>9</xdr:row>
      <xdr:rowOff>58875</xdr:rowOff>
    </xdr:to>
    <xdr:pic>
      <xdr:nvPicPr>
        <xdr:cNvPr id="4" name="Image 3" descr="LOGO CFE-CGC de CGI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400" y="76200"/>
          <a:ext cx="1310970" cy="14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1129995</xdr:colOff>
      <xdr:row>9</xdr:row>
      <xdr:rowOff>58875</xdr:rowOff>
    </xdr:to>
    <xdr:pic>
      <xdr:nvPicPr>
        <xdr:cNvPr id="4" name="Image 3" descr="LOGO CFE-CGC de CGI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131097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1276350</xdr:colOff>
      <xdr:row>2</xdr:row>
      <xdr:rowOff>85725</xdr:rowOff>
    </xdr:from>
    <xdr:to>
      <xdr:col>7</xdr:col>
      <xdr:colOff>533400</xdr:colOff>
      <xdr:row>25</xdr:row>
      <xdr:rowOff>95250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5" y="409575"/>
          <a:ext cx="8353425" cy="37338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1</xdr:row>
      <xdr:rowOff>28575</xdr:rowOff>
    </xdr:from>
    <xdr:to>
      <xdr:col>7</xdr:col>
      <xdr:colOff>542925</xdr:colOff>
      <xdr:row>24</xdr:row>
      <xdr:rowOff>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4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190500"/>
          <a:ext cx="8515350" cy="36957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66675</xdr:rowOff>
    </xdr:from>
    <xdr:to>
      <xdr:col>2</xdr:col>
      <xdr:colOff>1129995</xdr:colOff>
      <xdr:row>9</xdr:row>
      <xdr:rowOff>49350</xdr:rowOff>
    </xdr:to>
    <xdr:pic>
      <xdr:nvPicPr>
        <xdr:cNvPr id="4" name="Image 3" descr="LOGO CFE-CGC de CGI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300" y="66675"/>
          <a:ext cx="1310970" cy="14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1149045</xdr:colOff>
      <xdr:row>9</xdr:row>
      <xdr:rowOff>49350</xdr:rowOff>
    </xdr:to>
    <xdr:pic>
      <xdr:nvPicPr>
        <xdr:cNvPr id="4" name="Image 3" descr="LOGO CFE-CGC de CGI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131097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1323975</xdr:colOff>
      <xdr:row>2</xdr:row>
      <xdr:rowOff>38100</xdr:rowOff>
    </xdr:from>
    <xdr:to>
      <xdr:col>7</xdr:col>
      <xdr:colOff>600075</xdr:colOff>
      <xdr:row>29</xdr:row>
      <xdr:rowOff>76200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" y="361950"/>
          <a:ext cx="8372475" cy="44100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37620</xdr:colOff>
      <xdr:row>0</xdr:row>
      <xdr:rowOff>87244</xdr:rowOff>
    </xdr:from>
    <xdr:to>
      <xdr:col>14</xdr:col>
      <xdr:colOff>7306</xdr:colOff>
      <xdr:row>3</xdr:row>
      <xdr:rowOff>275065</xdr:rowOff>
    </xdr:to>
    <xdr:pic>
      <xdr:nvPicPr>
        <xdr:cNvPr id="2" name="Image 1" descr="LOGO CFE-CGC de CGI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679" y="87244"/>
          <a:ext cx="1874686" cy="2059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V74"/>
  <sheetViews>
    <sheetView showGridLines="0" tabSelected="1" zoomScaleNormal="100" workbookViewId="0">
      <selection activeCell="N19" sqref="N19"/>
    </sheetView>
  </sheetViews>
  <sheetFormatPr baseColWidth="10" defaultColWidth="11.453125" defaultRowHeight="12.5" x14ac:dyDescent="0.25"/>
  <cols>
    <col min="1" max="1" width="2.7265625" style="51" customWidth="1"/>
    <col min="2" max="2" width="5.54296875" style="51" customWidth="1"/>
    <col min="3" max="3" width="5.1796875" style="51" customWidth="1"/>
    <col min="4" max="4" width="7" style="51" customWidth="1"/>
    <col min="5" max="6" width="7.26953125" style="51" customWidth="1"/>
    <col min="7" max="8" width="7.1796875" style="51" customWidth="1"/>
    <col min="9" max="9" width="6.26953125" style="51" bestFit="1" customWidth="1"/>
    <col min="10" max="11" width="7.1796875" style="51" customWidth="1"/>
    <col min="12" max="13" width="7.54296875" style="51" customWidth="1"/>
    <col min="14" max="15" width="7.1796875" style="51" customWidth="1"/>
    <col min="16" max="16" width="6.81640625" style="51" customWidth="1"/>
    <col min="17" max="17" width="7.1796875" style="51" customWidth="1"/>
    <col min="18" max="18" width="6.453125" style="51" customWidth="1"/>
    <col min="19" max="19" width="4.81640625" style="51" customWidth="1"/>
    <col min="20" max="20" width="6" style="51" customWidth="1"/>
    <col min="21" max="21" width="10.7265625" style="51" customWidth="1"/>
    <col min="22" max="27" width="10.7265625" style="51" hidden="1" customWidth="1"/>
    <col min="28" max="28" width="10.453125" style="51" hidden="1" customWidth="1"/>
    <col min="29" max="29" width="5.54296875" style="51" hidden="1" customWidth="1"/>
    <col min="30" max="30" width="5.81640625" style="51" hidden="1" customWidth="1"/>
    <col min="31" max="36" width="4.453125" style="51" hidden="1" customWidth="1"/>
    <col min="37" max="37" width="4.1796875" style="51" hidden="1" customWidth="1"/>
    <col min="38" max="38" width="4.81640625" style="51" hidden="1" customWidth="1"/>
    <col min="39" max="39" width="3.453125" style="51" hidden="1" customWidth="1"/>
    <col min="40" max="40" width="4.81640625" style="51" hidden="1" customWidth="1"/>
    <col min="41" max="41" width="4.54296875" style="51" hidden="1" customWidth="1"/>
    <col min="42" max="42" width="7.54296875" style="51" hidden="1" customWidth="1"/>
    <col min="43" max="47" width="11.453125" style="51"/>
    <col min="48" max="48" width="0" style="51" hidden="1" customWidth="1"/>
    <col min="49" max="16384" width="11.453125" style="51"/>
  </cols>
  <sheetData>
    <row r="1" spans="1:48" ht="50.25" customHeight="1" x14ac:dyDescent="0.25">
      <c r="B1" s="94"/>
      <c r="C1" s="95"/>
      <c r="D1" s="96"/>
      <c r="E1" s="97" t="str">
        <f>"Suivi Congés &amp; RTT "&amp;AnEnCours</f>
        <v>Suivi Congés &amp; RTT 2026</v>
      </c>
      <c r="F1" s="95"/>
      <c r="G1" s="96"/>
      <c r="H1" s="96"/>
      <c r="I1" s="96"/>
      <c r="J1" s="96"/>
      <c r="K1" s="96"/>
      <c r="L1" s="96"/>
      <c r="M1" s="95"/>
      <c r="N1" s="95"/>
      <c r="O1" s="95"/>
      <c r="P1" s="95"/>
      <c r="Q1" s="95"/>
      <c r="R1" s="98"/>
    </row>
    <row r="2" spans="1:48" ht="8.15" customHeight="1" x14ac:dyDescent="0.25">
      <c r="M2" s="32"/>
      <c r="N2" s="32"/>
      <c r="O2" s="32"/>
      <c r="P2" s="52"/>
    </row>
    <row r="3" spans="1:48" ht="27.75" customHeight="1" x14ac:dyDescent="0.25">
      <c r="B3" s="230" t="s">
        <v>57</v>
      </c>
      <c r="C3" s="230"/>
      <c r="D3" s="230"/>
      <c r="E3" s="230"/>
      <c r="F3" s="231"/>
      <c r="G3" s="254" t="s">
        <v>81</v>
      </c>
      <c r="H3" s="255"/>
      <c r="I3" s="256"/>
      <c r="J3" s="242" t="str">
        <f>"Reliquat "&amp;AnEnCours-1</f>
        <v>Reliquat 2025</v>
      </c>
      <c r="K3" s="239"/>
      <c r="L3" s="243"/>
      <c r="M3" s="238" t="str">
        <f>"Droits "&amp;AnEnCours</f>
        <v>Droits 2026</v>
      </c>
      <c r="N3" s="239"/>
      <c r="O3" s="103" t="s">
        <v>45</v>
      </c>
      <c r="P3" s="185" t="s">
        <v>23</v>
      </c>
      <c r="Q3" s="186"/>
      <c r="R3" s="187"/>
    </row>
    <row r="4" spans="1:48" ht="13.5" customHeight="1" x14ac:dyDescent="0.25">
      <c r="B4" s="205" t="s">
        <v>59</v>
      </c>
      <c r="C4" s="206"/>
      <c r="D4" s="206"/>
      <c r="E4" s="206"/>
      <c r="F4" s="207"/>
      <c r="G4" s="298">
        <f>DATE(AnEnCours+1,1,31)</f>
        <v>46418</v>
      </c>
      <c r="H4" s="299"/>
      <c r="I4" s="300"/>
      <c r="J4" s="224"/>
      <c r="K4" s="221"/>
      <c r="L4" s="225"/>
      <c r="M4" s="220"/>
      <c r="N4" s="221"/>
      <c r="O4" s="104">
        <f>SUM(h_CP)</f>
        <v>0</v>
      </c>
      <c r="P4" s="140">
        <f>SUM(d_CP)-SUM(h_CP)</f>
        <v>0</v>
      </c>
      <c r="Q4" s="277">
        <f>IF(SUM(d_CP)=0,0,P4/SUM(d_CP))</f>
        <v>0</v>
      </c>
      <c r="R4" s="278"/>
    </row>
    <row r="5" spans="1:48" ht="13.5" customHeight="1" x14ac:dyDescent="0.25">
      <c r="B5" s="235" t="s">
        <v>68</v>
      </c>
      <c r="C5" s="236"/>
      <c r="D5" s="236"/>
      <c r="E5" s="236"/>
      <c r="F5" s="237"/>
      <c r="G5" s="188">
        <f>DATE(AnEnCours+1,1,31)</f>
        <v>46418</v>
      </c>
      <c r="H5" s="189"/>
      <c r="I5" s="190"/>
      <c r="J5" s="224"/>
      <c r="K5" s="221"/>
      <c r="L5" s="225"/>
      <c r="M5" s="220"/>
      <c r="N5" s="221"/>
      <c r="O5" s="107">
        <f>SUM(h_CPan)</f>
        <v>0</v>
      </c>
      <c r="P5" s="107">
        <f>SUM(d_Cpan)-SUM(h_CPan)</f>
        <v>0</v>
      </c>
      <c r="Q5" s="279">
        <f>IF(SUM(d_Cpan)=0,0,P5/SUM(d_Cpan))</f>
        <v>0</v>
      </c>
      <c r="R5" s="280"/>
    </row>
    <row r="6" spans="1:48" ht="13.5" customHeight="1" x14ac:dyDescent="0.25">
      <c r="B6" s="208" t="s">
        <v>60</v>
      </c>
      <c r="C6" s="209"/>
      <c r="D6" s="209"/>
      <c r="E6" s="209"/>
      <c r="F6" s="210"/>
      <c r="G6" s="191">
        <f>DATE(AnEnCours+1,1,31)</f>
        <v>46418</v>
      </c>
      <c r="H6" s="192"/>
      <c r="I6" s="193"/>
      <c r="J6" s="240"/>
      <c r="K6" s="223"/>
      <c r="L6" s="241"/>
      <c r="M6" s="222"/>
      <c r="N6" s="223"/>
      <c r="O6" s="105">
        <f>SUM(h_CPex)</f>
        <v>0</v>
      </c>
      <c r="P6" s="105">
        <f>SUM(d_CPex)-SUM(h_CPex)</f>
        <v>0</v>
      </c>
      <c r="Q6" s="281">
        <f>IF(SUM(d_CPex)=0,0,P6/SUM(d_CPex))</f>
        <v>0</v>
      </c>
      <c r="R6" s="282"/>
    </row>
    <row r="7" spans="1:48" ht="13.5" customHeight="1" x14ac:dyDescent="0.25">
      <c r="B7" s="232" t="s">
        <v>78</v>
      </c>
      <c r="C7" s="233"/>
      <c r="D7" s="233"/>
      <c r="E7" s="233"/>
      <c r="F7" s="234"/>
      <c r="G7" s="194">
        <f>DATE(AnEnCours+1,1,31)</f>
        <v>46418</v>
      </c>
      <c r="H7" s="195"/>
      <c r="I7" s="196"/>
      <c r="J7" s="240"/>
      <c r="K7" s="223"/>
      <c r="L7" s="241"/>
      <c r="M7" s="222"/>
      <c r="N7" s="223"/>
      <c r="O7" s="106">
        <f>SUM(h_Q1S)</f>
        <v>0</v>
      </c>
      <c r="P7" s="106">
        <f>SUM(d_Q1S)-SUM(h_Q1S)</f>
        <v>0</v>
      </c>
      <c r="Q7" s="283">
        <f>IF(SUM(d_Q1S)=0,0,P7/SUM(d_Q1S))</f>
        <v>0</v>
      </c>
      <c r="R7" s="284"/>
    </row>
    <row r="8" spans="1:48" ht="13.5" customHeight="1" x14ac:dyDescent="0.25">
      <c r="B8" s="261" t="s">
        <v>79</v>
      </c>
      <c r="C8" s="262"/>
      <c r="D8" s="262"/>
      <c r="E8" s="262"/>
      <c r="F8" s="263"/>
      <c r="G8" s="197">
        <f>DATE(AnEnCours+1,1,31)</f>
        <v>46418</v>
      </c>
      <c r="H8" s="198"/>
      <c r="I8" s="199"/>
      <c r="J8" s="240"/>
      <c r="K8" s="223"/>
      <c r="L8" s="241"/>
      <c r="M8" s="222"/>
      <c r="N8" s="223"/>
      <c r="O8" s="108">
        <f>SUM(h_Q1M)</f>
        <v>0</v>
      </c>
      <c r="P8" s="108">
        <f>SUM(d_Q1M)-SUM(h_Q1M)</f>
        <v>0</v>
      </c>
      <c r="Q8" s="285">
        <f>IF(SUM(d_Q1M)=0,0,P8/SUM(d_Q1M))</f>
        <v>0</v>
      </c>
      <c r="R8" s="286"/>
    </row>
    <row r="9" spans="1:48" ht="13.5" customHeight="1" x14ac:dyDescent="0.25">
      <c r="B9" s="258" t="s">
        <v>20</v>
      </c>
      <c r="C9" s="259"/>
      <c r="D9" s="259"/>
      <c r="E9" s="259"/>
      <c r="F9" s="260"/>
      <c r="G9" s="200">
        <f>DATE(AnEnCours,12,31)</f>
        <v>46387</v>
      </c>
      <c r="H9" s="201"/>
      <c r="I9" s="202"/>
      <c r="J9" s="240"/>
      <c r="K9" s="223"/>
      <c r="L9" s="241"/>
      <c r="M9" s="222"/>
      <c r="N9" s="223"/>
      <c r="O9" s="112">
        <f>SUM(h_Q2)</f>
        <v>0</v>
      </c>
      <c r="P9" s="112">
        <f>SUM(d_Q2)-SUM(h_Q2)</f>
        <v>0</v>
      </c>
      <c r="Q9" s="287">
        <f>IF(SUM(d_Q2)=0,0,P9/SUM(d_Q2))</f>
        <v>0</v>
      </c>
      <c r="R9" s="288"/>
    </row>
    <row r="10" spans="1:48" ht="13.5" customHeight="1" x14ac:dyDescent="0.25">
      <c r="B10" s="293" t="s">
        <v>82</v>
      </c>
      <c r="C10" s="294"/>
      <c r="D10" s="294"/>
      <c r="E10" s="294"/>
      <c r="F10" s="295"/>
      <c r="G10" s="200">
        <f>DATE(AnEnCours,9,30)</f>
        <v>46295</v>
      </c>
      <c r="H10" s="201"/>
      <c r="I10" s="202"/>
      <c r="J10" s="240"/>
      <c r="K10" s="223"/>
      <c r="L10" s="241"/>
      <c r="M10" s="222"/>
      <c r="N10" s="223"/>
      <c r="O10" s="151">
        <f>SUM(h_CET)</f>
        <v>0</v>
      </c>
      <c r="P10" s="151">
        <f>SUM(d_CET)-SUM(h_CET)</f>
        <v>0</v>
      </c>
      <c r="Q10" s="296">
        <f>IF(SUM(d_CET)=0,0,P10/SUM(d_CET))</f>
        <v>0</v>
      </c>
      <c r="R10" s="297"/>
    </row>
    <row r="11" spans="1:48" ht="14.25" customHeight="1" x14ac:dyDescent="0.25">
      <c r="B11" s="211" t="s">
        <v>66</v>
      </c>
      <c r="C11" s="212"/>
      <c r="D11" s="212"/>
      <c r="E11" s="212"/>
      <c r="F11" s="213"/>
      <c r="G11" s="211"/>
      <c r="H11" s="212"/>
      <c r="I11" s="162"/>
      <c r="J11" s="247"/>
      <c r="K11" s="248"/>
      <c r="L11" s="249"/>
      <c r="M11" s="250"/>
      <c r="N11" s="251"/>
      <c r="O11" s="109">
        <f>SUM(h_DEA)</f>
        <v>0</v>
      </c>
      <c r="P11" s="109">
        <f>SUM(d_dea)-SUM(h_DEA)</f>
        <v>0</v>
      </c>
      <c r="Q11" s="289">
        <f>IF(SUM(d_dea)=0,0,P11/SUM(d_dea))</f>
        <v>0</v>
      </c>
      <c r="R11" s="290"/>
    </row>
    <row r="12" spans="1:48" ht="14.25" customHeight="1" x14ac:dyDescent="0.25">
      <c r="B12" s="143" t="s">
        <v>93</v>
      </c>
      <c r="C12" s="36"/>
      <c r="D12" s="36"/>
      <c r="E12" s="36"/>
      <c r="F12" s="36"/>
      <c r="G12" s="203">
        <f>YEAR(date_debut)</f>
        <v>2026</v>
      </c>
      <c r="H12" s="203"/>
      <c r="I12" s="204"/>
      <c r="J12" s="244">
        <f>SUM(J4:J11)</f>
        <v>0</v>
      </c>
      <c r="K12" s="245"/>
      <c r="L12" s="246"/>
      <c r="M12" s="252">
        <f>SUM(M4:N11)</f>
        <v>0</v>
      </c>
      <c r="N12" s="253"/>
      <c r="O12" s="111">
        <f>SUM(O4:O11)</f>
        <v>0</v>
      </c>
      <c r="P12" s="111">
        <f>SUM(P4:P11)</f>
        <v>0</v>
      </c>
      <c r="Q12" s="291">
        <f>IF(SUM(J12:N12)=0,0,P12/SUM(J12:N12))</f>
        <v>0</v>
      </c>
      <c r="R12" s="292"/>
    </row>
    <row r="13" spans="1:48" ht="13.5" customHeight="1" x14ac:dyDescent="0.25">
      <c r="B13" s="144" t="s">
        <v>80</v>
      </c>
      <c r="C13" s="53"/>
      <c r="D13" s="53"/>
      <c r="E13" s="53"/>
      <c r="F13" s="53"/>
      <c r="G13" s="31"/>
      <c r="H13" s="31"/>
      <c r="I13" s="31"/>
      <c r="J13" s="31"/>
      <c r="K13" s="31"/>
      <c r="L13" s="31"/>
      <c r="M13" s="32"/>
      <c r="N13" s="32"/>
      <c r="O13" s="32"/>
      <c r="P13" s="32"/>
      <c r="Q13" s="32"/>
      <c r="R13" s="33"/>
    </row>
    <row r="14" spans="1:48" s="34" customFormat="1" ht="12.75" customHeight="1" x14ac:dyDescent="0.25">
      <c r="B14" s="254" t="s">
        <v>70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6"/>
      <c r="Q14" s="35"/>
      <c r="R14" s="113"/>
    </row>
    <row r="15" spans="1:48" s="34" customFormat="1" ht="25.5" customHeight="1" x14ac:dyDescent="0.25">
      <c r="A15" s="69" t="s">
        <v>39</v>
      </c>
      <c r="B15" s="183" t="s">
        <v>40</v>
      </c>
      <c r="C15" s="184"/>
      <c r="D15" s="184"/>
      <c r="E15" s="185" t="s">
        <v>21</v>
      </c>
      <c r="F15" s="186"/>
      <c r="G15" s="187"/>
      <c r="H15" s="40" t="s">
        <v>22</v>
      </c>
      <c r="I15" s="163" t="s">
        <v>92</v>
      </c>
      <c r="J15" s="128" t="s">
        <v>19</v>
      </c>
      <c r="K15" s="129" t="s">
        <v>67</v>
      </c>
      <c r="L15" s="130" t="s">
        <v>54</v>
      </c>
      <c r="M15" s="131" t="s">
        <v>76</v>
      </c>
      <c r="N15" s="132" t="s">
        <v>77</v>
      </c>
      <c r="O15" s="133" t="s">
        <v>20</v>
      </c>
      <c r="P15" s="152" t="s">
        <v>82</v>
      </c>
      <c r="Q15" s="134" t="s">
        <v>69</v>
      </c>
      <c r="R15" s="218" t="s">
        <v>65</v>
      </c>
      <c r="S15" s="219"/>
      <c r="U15" s="117"/>
      <c r="V15" s="35" t="s">
        <v>24</v>
      </c>
      <c r="W15" s="35" t="s">
        <v>26</v>
      </c>
      <c r="X15" s="35" t="s">
        <v>25</v>
      </c>
      <c r="Y15" s="35" t="s">
        <v>26</v>
      </c>
      <c r="Z15" s="35" t="s">
        <v>46</v>
      </c>
      <c r="AA15" s="35" t="s">
        <v>48</v>
      </c>
      <c r="AB15" s="35" t="s">
        <v>47</v>
      </c>
      <c r="AC15" s="35" t="s">
        <v>49</v>
      </c>
      <c r="AD15" s="34" t="s">
        <v>53</v>
      </c>
      <c r="AE15" s="34" t="s">
        <v>50</v>
      </c>
      <c r="AF15" s="34" t="s">
        <v>19</v>
      </c>
      <c r="AG15" s="34" t="s">
        <v>51</v>
      </c>
      <c r="AH15" s="34" t="s">
        <v>52</v>
      </c>
      <c r="AI15" s="34" t="s">
        <v>20</v>
      </c>
      <c r="AJ15" s="34" t="s">
        <v>67</v>
      </c>
      <c r="AK15" s="34" t="s">
        <v>53</v>
      </c>
      <c r="AL15" s="34" t="s">
        <v>50</v>
      </c>
      <c r="AM15" s="34" t="s">
        <v>19</v>
      </c>
      <c r="AN15" s="34" t="s">
        <v>51</v>
      </c>
      <c r="AO15" s="34" t="s">
        <v>52</v>
      </c>
      <c r="AP15" s="34" t="s">
        <v>20</v>
      </c>
      <c r="AV15" s="150" t="s">
        <v>67</v>
      </c>
    </row>
    <row r="16" spans="1:48" s="34" customFormat="1" ht="12.75" customHeight="1" x14ac:dyDescent="0.25">
      <c r="A16" s="82" t="s">
        <v>58</v>
      </c>
      <c r="B16" s="271"/>
      <c r="C16" s="272"/>
      <c r="D16" s="273"/>
      <c r="E16" s="271"/>
      <c r="F16" s="272"/>
      <c r="G16" s="273"/>
      <c r="H16" s="120">
        <f t="shared" ref="H16:H48" si="0">IF(A16="-",0,IF(OR(B16=0,E16=0),0,IF(ISBLANK(I16),NETWORKDAYS(B16,E16,param_jours_feries),0.5)))</f>
        <v>0</v>
      </c>
      <c r="I16" s="164"/>
      <c r="J16" s="145"/>
      <c r="K16" s="135"/>
      <c r="L16" s="135"/>
      <c r="M16" s="135"/>
      <c r="N16" s="135"/>
      <c r="O16" s="135"/>
      <c r="P16" s="147"/>
      <c r="Q16" s="136"/>
      <c r="R16" s="48" t="s">
        <v>2</v>
      </c>
      <c r="S16" s="91"/>
      <c r="U16" s="118"/>
      <c r="V16" s="37" t="str">
        <f t="shared" ref="V16:V48" si="1">IF(H16=0,"",IF(OR(B16=0,E16=0,B16&gt;EOMONTH(debut,12),E16&lt;debut),"",IF(H16-D16=0,"",WORKDAY(MAX(debut-1,B16),1,param_jours_feries))))</f>
        <v/>
      </c>
      <c r="W16" s="38" t="str">
        <f t="shared" ref="W16:W48" si="2">IF(V16="","",E16-V16+IF(G16&gt;0,1,0))</f>
        <v/>
      </c>
      <c r="X16" s="37" t="str">
        <f t="shared" ref="X16:X48" si="3">IF(H16=0,"",IF(OR(B16=0,E16=0,B16&gt;EOMONTH(debut,12),E16&lt;debut),"",IF(D16&gt;0,MAX(debut,B16),IF(V16=E16,"",MAX(debut,V16)))))</f>
        <v/>
      </c>
      <c r="Y16" s="38" t="str">
        <f t="shared" ref="Y16:Y48" si="4">IF(X16="","",E16-X16)</f>
        <v/>
      </c>
      <c r="Z16" s="37" t="str">
        <f t="shared" ref="Z16:Z48" si="5">IF(B16,DATE(YEAR(B16),MONTH(B16),1),"")</f>
        <v/>
      </c>
      <c r="AA16" s="68">
        <f>MIN(H16,NETWORKDAYS(B16,DATE(YEAR(B16),MONTH(B16)+1,1)-1,param_jours_feries)-1+D16)</f>
        <v>0</v>
      </c>
      <c r="AB16" s="37" t="str">
        <f t="shared" ref="AB16:AB48" si="6">IF(E16,DATE(YEAR(E16),MONTH(E16),1),"")</f>
        <v/>
      </c>
      <c r="AC16" s="167">
        <f>H16-AA16</f>
        <v>0</v>
      </c>
      <c r="AD16" s="38">
        <f>IF(UPPER(A16)="-",0,IF(Q16,MIN(Q16,AA16),0))</f>
        <v>0</v>
      </c>
      <c r="AE16" s="38">
        <f t="shared" ref="AE16:AE48" si="7">IF(UPPER(A16)="-",0,IF(L16,MIN(L16,AA16-AD16),0))</f>
        <v>0</v>
      </c>
      <c r="AF16" s="38">
        <f>IF(UPPER(A16)="-",0,IF(J16,MIN(J16,AA16-SUM(AD16:AE16)),0))</f>
        <v>0</v>
      </c>
      <c r="AG16" s="38">
        <f t="shared" ref="AG16:AG48" si="8">IF(UPPER(A16)="-",0,IF(M16,MIN(M16,AA16-SUM(AD16:AF16)),0))</f>
        <v>0</v>
      </c>
      <c r="AH16" s="38">
        <f t="shared" ref="AH16:AH48" si="9">IF(UPPER(A16)="-",0,IF(N16,MIN(N16,AA16-SUM(AD16:AG16)),0))</f>
        <v>0</v>
      </c>
      <c r="AI16" s="38">
        <f t="shared" ref="AI16:AI48" si="10">IF(UPPER(A16)="-",0,IF(O16,MIN(O16,AA16-SUM(AD16:AH16)),0))</f>
        <v>0</v>
      </c>
      <c r="AJ16" s="38">
        <f t="shared" ref="AJ16:AJ48" si="11">IF(UPPER(A16)="-",0,IF(K16,MAX(K16,AA16-SUM(AD16:AI16)),0))</f>
        <v>0</v>
      </c>
      <c r="AK16" s="38">
        <f t="shared" ref="AK16:AK48" si="12">IF(UPPER(A16)="-",0,Q16-AD16)</f>
        <v>0</v>
      </c>
      <c r="AL16" s="38">
        <f t="shared" ref="AL16:AL48" si="13">IF(UPPER(A16)="-",0,L16-AE16)</f>
        <v>0</v>
      </c>
      <c r="AM16" s="38">
        <f t="shared" ref="AM16:AM48" si="14">IF(UPPER(A16)="-",0,J16-AF16)</f>
        <v>0</v>
      </c>
      <c r="AN16" s="38">
        <f t="shared" ref="AN16:AN48" si="15">IF(UPPER(A16)="-",0,M16-AG16)</f>
        <v>0</v>
      </c>
      <c r="AO16" s="38">
        <f t="shared" ref="AO16:AO48" si="16">IF(UPPER(A16)="-",0,N16-AH16)</f>
        <v>0</v>
      </c>
      <c r="AP16" s="38">
        <f t="shared" ref="AP16:AP48" si="17">IF(UPPER(A16)="-",0,O16-AI16)</f>
        <v>0</v>
      </c>
      <c r="AV16" s="38">
        <f t="shared" ref="AV16:AV48" si="18">IF(UPPER(A16)="-",0,K16-AJ16)</f>
        <v>0</v>
      </c>
    </row>
    <row r="17" spans="1:48" s="34" customFormat="1" ht="12.75" customHeight="1" x14ac:dyDescent="0.25">
      <c r="A17" s="83" t="s">
        <v>58</v>
      </c>
      <c r="B17" s="180"/>
      <c r="C17" s="181"/>
      <c r="D17" s="182"/>
      <c r="E17" s="180"/>
      <c r="F17" s="181"/>
      <c r="G17" s="182"/>
      <c r="H17" s="120">
        <f t="shared" si="0"/>
        <v>0</v>
      </c>
      <c r="I17" s="165"/>
      <c r="J17" s="124"/>
      <c r="K17" s="125"/>
      <c r="L17" s="125"/>
      <c r="M17" s="125"/>
      <c r="N17" s="126"/>
      <c r="O17" s="126"/>
      <c r="P17" s="148"/>
      <c r="Q17" s="127"/>
      <c r="R17" s="49" t="s">
        <v>42</v>
      </c>
      <c r="S17" s="92"/>
      <c r="U17" s="118"/>
      <c r="V17" s="37" t="str">
        <f t="shared" si="1"/>
        <v/>
      </c>
      <c r="W17" s="38" t="str">
        <f t="shared" si="2"/>
        <v/>
      </c>
      <c r="X17" s="37" t="str">
        <f t="shared" si="3"/>
        <v/>
      </c>
      <c r="Y17" s="38" t="str">
        <f t="shared" si="4"/>
        <v/>
      </c>
      <c r="Z17" s="37" t="str">
        <f t="shared" si="5"/>
        <v/>
      </c>
      <c r="AA17" s="68">
        <f t="shared" ref="AA17:AA48" si="19">MIN(H17,NETWORKDAYS(B17,DATE(YEAR(B17),MONTH(B17)+1,1)-1,param_jours_feries)-1+D17)</f>
        <v>0</v>
      </c>
      <c r="AB17" s="37" t="str">
        <f t="shared" si="6"/>
        <v/>
      </c>
      <c r="AC17" s="34">
        <f t="shared" ref="AC17:AC48" si="20">H17-AA17</f>
        <v>0</v>
      </c>
      <c r="AD17" s="38">
        <f t="shared" ref="AD17:AD48" si="21">IF(UPPER(A17)="-",0,IF(Q17,MIN(Q17,AA17),0))</f>
        <v>0</v>
      </c>
      <c r="AE17" s="38">
        <f t="shared" si="7"/>
        <v>0</v>
      </c>
      <c r="AF17" s="38">
        <f t="shared" ref="AF17:AF48" si="22">IF(UPPER(A17)="-",0,IF(J17,MIN(J17,AA17-SUM(AD17:AE17)),0))</f>
        <v>0</v>
      </c>
      <c r="AG17" s="38">
        <f t="shared" si="8"/>
        <v>0</v>
      </c>
      <c r="AH17" s="38">
        <f t="shared" si="9"/>
        <v>0</v>
      </c>
      <c r="AI17" s="38">
        <f t="shared" si="10"/>
        <v>0</v>
      </c>
      <c r="AJ17" s="38">
        <f t="shared" si="11"/>
        <v>0</v>
      </c>
      <c r="AK17" s="38">
        <f t="shared" si="12"/>
        <v>0</v>
      </c>
      <c r="AL17" s="38">
        <f t="shared" si="13"/>
        <v>0</v>
      </c>
      <c r="AM17" s="38">
        <f t="shared" si="14"/>
        <v>0</v>
      </c>
      <c r="AN17" s="38">
        <f t="shared" si="15"/>
        <v>0</v>
      </c>
      <c r="AO17" s="38">
        <f t="shared" si="16"/>
        <v>0</v>
      </c>
      <c r="AP17" s="38">
        <f t="shared" si="17"/>
        <v>0</v>
      </c>
      <c r="AV17" s="38">
        <f t="shared" si="18"/>
        <v>0</v>
      </c>
    </row>
    <row r="18" spans="1:48" s="34" customFormat="1" ht="12.75" customHeight="1" x14ac:dyDescent="0.25">
      <c r="A18" s="83" t="s">
        <v>58</v>
      </c>
      <c r="B18" s="180"/>
      <c r="C18" s="181"/>
      <c r="D18" s="182"/>
      <c r="E18" s="180"/>
      <c r="F18" s="181"/>
      <c r="G18" s="182"/>
      <c r="H18" s="47">
        <f t="shared" si="0"/>
        <v>0</v>
      </c>
      <c r="I18" s="165"/>
      <c r="J18" s="141"/>
      <c r="K18" s="126"/>
      <c r="L18" s="126"/>
      <c r="M18" s="126"/>
      <c r="N18" s="126"/>
      <c r="O18" s="126"/>
      <c r="P18" s="148"/>
      <c r="Q18" s="127"/>
      <c r="R18" s="49" t="s">
        <v>1</v>
      </c>
      <c r="S18" s="92"/>
      <c r="U18" s="118"/>
      <c r="V18" s="37" t="str">
        <f t="shared" si="1"/>
        <v/>
      </c>
      <c r="W18" s="38" t="str">
        <f t="shared" si="2"/>
        <v/>
      </c>
      <c r="X18" s="37" t="str">
        <f t="shared" si="3"/>
        <v/>
      </c>
      <c r="Y18" s="38" t="str">
        <f t="shared" si="4"/>
        <v/>
      </c>
      <c r="Z18" s="37" t="str">
        <f t="shared" si="5"/>
        <v/>
      </c>
      <c r="AA18" s="68">
        <f t="shared" si="19"/>
        <v>0</v>
      </c>
      <c r="AB18" s="37" t="str">
        <f t="shared" si="6"/>
        <v/>
      </c>
      <c r="AC18" s="34">
        <f t="shared" si="20"/>
        <v>0</v>
      </c>
      <c r="AD18" s="38">
        <f t="shared" si="21"/>
        <v>0</v>
      </c>
      <c r="AE18" s="38">
        <f t="shared" si="7"/>
        <v>0</v>
      </c>
      <c r="AF18" s="38">
        <f t="shared" si="22"/>
        <v>0</v>
      </c>
      <c r="AG18" s="38">
        <f t="shared" si="8"/>
        <v>0</v>
      </c>
      <c r="AH18" s="38">
        <f t="shared" si="9"/>
        <v>0</v>
      </c>
      <c r="AI18" s="38">
        <f t="shared" si="10"/>
        <v>0</v>
      </c>
      <c r="AJ18" s="38">
        <f t="shared" si="11"/>
        <v>0</v>
      </c>
      <c r="AK18" s="38">
        <f t="shared" si="12"/>
        <v>0</v>
      </c>
      <c r="AL18" s="38">
        <f t="shared" si="13"/>
        <v>0</v>
      </c>
      <c r="AM18" s="38">
        <f t="shared" si="14"/>
        <v>0</v>
      </c>
      <c r="AN18" s="38">
        <f t="shared" si="15"/>
        <v>0</v>
      </c>
      <c r="AO18" s="38">
        <f t="shared" si="16"/>
        <v>0</v>
      </c>
      <c r="AP18" s="38">
        <f t="shared" si="17"/>
        <v>0</v>
      </c>
      <c r="AV18" s="38">
        <f t="shared" si="18"/>
        <v>0</v>
      </c>
    </row>
    <row r="19" spans="1:48" s="34" customFormat="1" ht="12.75" customHeight="1" x14ac:dyDescent="0.25">
      <c r="A19" s="83" t="s">
        <v>58</v>
      </c>
      <c r="B19" s="180"/>
      <c r="C19" s="181"/>
      <c r="D19" s="182"/>
      <c r="E19" s="180"/>
      <c r="F19" s="181"/>
      <c r="G19" s="182"/>
      <c r="H19" s="47">
        <f t="shared" si="0"/>
        <v>0</v>
      </c>
      <c r="I19" s="165"/>
      <c r="J19" s="124"/>
      <c r="K19" s="125"/>
      <c r="L19" s="125"/>
      <c r="M19" s="125"/>
      <c r="N19" s="126"/>
      <c r="O19" s="126"/>
      <c r="P19" s="148"/>
      <c r="Q19" s="127"/>
      <c r="R19" s="49" t="s">
        <v>41</v>
      </c>
      <c r="S19" s="92"/>
      <c r="U19" s="118"/>
      <c r="V19" s="37" t="str">
        <f t="shared" si="1"/>
        <v/>
      </c>
      <c r="W19" s="38" t="str">
        <f t="shared" si="2"/>
        <v/>
      </c>
      <c r="X19" s="37" t="str">
        <f t="shared" si="3"/>
        <v/>
      </c>
      <c r="Y19" s="38" t="str">
        <f t="shared" si="4"/>
        <v/>
      </c>
      <c r="Z19" s="37" t="str">
        <f t="shared" si="5"/>
        <v/>
      </c>
      <c r="AA19" s="68">
        <f t="shared" si="19"/>
        <v>0</v>
      </c>
      <c r="AB19" s="37" t="str">
        <f t="shared" si="6"/>
        <v/>
      </c>
      <c r="AC19" s="34">
        <f t="shared" si="20"/>
        <v>0</v>
      </c>
      <c r="AD19" s="38">
        <f t="shared" si="21"/>
        <v>0</v>
      </c>
      <c r="AE19" s="38">
        <f t="shared" si="7"/>
        <v>0</v>
      </c>
      <c r="AF19" s="38">
        <f t="shared" si="22"/>
        <v>0</v>
      </c>
      <c r="AG19" s="38">
        <f t="shared" si="8"/>
        <v>0</v>
      </c>
      <c r="AH19" s="38">
        <f t="shared" si="9"/>
        <v>0</v>
      </c>
      <c r="AI19" s="38">
        <f t="shared" si="10"/>
        <v>0</v>
      </c>
      <c r="AJ19" s="38">
        <f t="shared" si="11"/>
        <v>0</v>
      </c>
      <c r="AK19" s="38">
        <f t="shared" si="12"/>
        <v>0</v>
      </c>
      <c r="AL19" s="38">
        <f t="shared" si="13"/>
        <v>0</v>
      </c>
      <c r="AM19" s="38">
        <f t="shared" si="14"/>
        <v>0</v>
      </c>
      <c r="AN19" s="38">
        <f t="shared" si="15"/>
        <v>0</v>
      </c>
      <c r="AO19" s="38">
        <f t="shared" si="16"/>
        <v>0</v>
      </c>
      <c r="AP19" s="38">
        <f t="shared" si="17"/>
        <v>0</v>
      </c>
      <c r="AV19" s="38">
        <f t="shared" si="18"/>
        <v>0</v>
      </c>
    </row>
    <row r="20" spans="1:48" s="34" customFormat="1" ht="12.75" customHeight="1" x14ac:dyDescent="0.25">
      <c r="A20" s="83" t="s">
        <v>58</v>
      </c>
      <c r="B20" s="180"/>
      <c r="C20" s="181"/>
      <c r="D20" s="182"/>
      <c r="E20" s="180"/>
      <c r="F20" s="181"/>
      <c r="G20" s="182"/>
      <c r="H20" s="47">
        <f t="shared" si="0"/>
        <v>0</v>
      </c>
      <c r="I20" s="165"/>
      <c r="J20" s="141"/>
      <c r="K20" s="126"/>
      <c r="L20" s="126"/>
      <c r="M20" s="126"/>
      <c r="N20" s="126"/>
      <c r="O20" s="126"/>
      <c r="P20" s="148"/>
      <c r="Q20" s="127"/>
      <c r="R20" s="49" t="s">
        <v>1</v>
      </c>
      <c r="S20" s="92"/>
      <c r="U20" s="118"/>
      <c r="V20" s="37" t="str">
        <f t="shared" si="1"/>
        <v/>
      </c>
      <c r="W20" s="38" t="str">
        <f t="shared" si="2"/>
        <v/>
      </c>
      <c r="X20" s="37" t="str">
        <f t="shared" si="3"/>
        <v/>
      </c>
      <c r="Y20" s="38" t="str">
        <f t="shared" si="4"/>
        <v/>
      </c>
      <c r="Z20" s="37" t="str">
        <f t="shared" si="5"/>
        <v/>
      </c>
      <c r="AA20" s="68">
        <f t="shared" si="19"/>
        <v>0</v>
      </c>
      <c r="AB20" s="37" t="str">
        <f t="shared" si="6"/>
        <v/>
      </c>
      <c r="AC20" s="34">
        <f t="shared" si="20"/>
        <v>0</v>
      </c>
      <c r="AD20" s="38">
        <f t="shared" si="21"/>
        <v>0</v>
      </c>
      <c r="AE20" s="38">
        <f t="shared" si="7"/>
        <v>0</v>
      </c>
      <c r="AF20" s="38">
        <f t="shared" si="22"/>
        <v>0</v>
      </c>
      <c r="AG20" s="38">
        <f t="shared" si="8"/>
        <v>0</v>
      </c>
      <c r="AH20" s="38">
        <f t="shared" si="9"/>
        <v>0</v>
      </c>
      <c r="AI20" s="38">
        <f t="shared" si="10"/>
        <v>0</v>
      </c>
      <c r="AJ20" s="38">
        <f t="shared" si="11"/>
        <v>0</v>
      </c>
      <c r="AK20" s="38">
        <f t="shared" si="12"/>
        <v>0</v>
      </c>
      <c r="AL20" s="38">
        <f t="shared" si="13"/>
        <v>0</v>
      </c>
      <c r="AM20" s="38">
        <f t="shared" si="14"/>
        <v>0</v>
      </c>
      <c r="AN20" s="38">
        <f t="shared" si="15"/>
        <v>0</v>
      </c>
      <c r="AO20" s="38">
        <f t="shared" si="16"/>
        <v>0</v>
      </c>
      <c r="AP20" s="38">
        <f t="shared" si="17"/>
        <v>0</v>
      </c>
      <c r="AV20" s="38">
        <f t="shared" si="18"/>
        <v>0</v>
      </c>
    </row>
    <row r="21" spans="1:48" s="34" customFormat="1" ht="12.75" customHeight="1" x14ac:dyDescent="0.25">
      <c r="A21" s="83" t="s">
        <v>58</v>
      </c>
      <c r="B21" s="180"/>
      <c r="C21" s="181"/>
      <c r="D21" s="182"/>
      <c r="E21" s="180"/>
      <c r="F21" s="181"/>
      <c r="G21" s="182"/>
      <c r="H21" s="47">
        <f t="shared" si="0"/>
        <v>0</v>
      </c>
      <c r="I21" s="165"/>
      <c r="J21" s="141"/>
      <c r="K21" s="126"/>
      <c r="L21" s="126"/>
      <c r="M21" s="126"/>
      <c r="N21" s="126"/>
      <c r="O21" s="126"/>
      <c r="P21" s="148"/>
      <c r="Q21" s="127"/>
      <c r="R21" s="49" t="s">
        <v>2</v>
      </c>
      <c r="S21" s="92"/>
      <c r="U21" s="118"/>
      <c r="V21" s="37" t="str">
        <f t="shared" si="1"/>
        <v/>
      </c>
      <c r="W21" s="38" t="str">
        <f t="shared" si="2"/>
        <v/>
      </c>
      <c r="X21" s="37" t="str">
        <f t="shared" si="3"/>
        <v/>
      </c>
      <c r="Y21" s="38" t="str">
        <f t="shared" si="4"/>
        <v/>
      </c>
      <c r="Z21" s="37" t="str">
        <f t="shared" si="5"/>
        <v/>
      </c>
      <c r="AA21" s="68">
        <f t="shared" si="19"/>
        <v>0</v>
      </c>
      <c r="AB21" s="37" t="str">
        <f t="shared" si="6"/>
        <v/>
      </c>
      <c r="AC21" s="34">
        <f t="shared" si="20"/>
        <v>0</v>
      </c>
      <c r="AD21" s="38">
        <f t="shared" si="21"/>
        <v>0</v>
      </c>
      <c r="AE21" s="38">
        <f t="shared" si="7"/>
        <v>0</v>
      </c>
      <c r="AF21" s="38">
        <f t="shared" si="22"/>
        <v>0</v>
      </c>
      <c r="AG21" s="38">
        <f t="shared" si="8"/>
        <v>0</v>
      </c>
      <c r="AH21" s="38">
        <f t="shared" si="9"/>
        <v>0</v>
      </c>
      <c r="AI21" s="38">
        <f t="shared" si="10"/>
        <v>0</v>
      </c>
      <c r="AJ21" s="38">
        <f t="shared" si="11"/>
        <v>0</v>
      </c>
      <c r="AK21" s="38">
        <f t="shared" si="12"/>
        <v>0</v>
      </c>
      <c r="AL21" s="38">
        <f t="shared" si="13"/>
        <v>0</v>
      </c>
      <c r="AM21" s="38">
        <f t="shared" si="14"/>
        <v>0</v>
      </c>
      <c r="AN21" s="38">
        <f t="shared" si="15"/>
        <v>0</v>
      </c>
      <c r="AO21" s="38">
        <f t="shared" si="16"/>
        <v>0</v>
      </c>
      <c r="AP21" s="38">
        <f t="shared" si="17"/>
        <v>0</v>
      </c>
      <c r="AV21" s="38">
        <f t="shared" si="18"/>
        <v>0</v>
      </c>
    </row>
    <row r="22" spans="1:48" s="34" customFormat="1" ht="12.75" customHeight="1" x14ac:dyDescent="0.25">
      <c r="A22" s="83" t="s">
        <v>58</v>
      </c>
      <c r="B22" s="180"/>
      <c r="C22" s="181"/>
      <c r="D22" s="182"/>
      <c r="E22" s="180"/>
      <c r="F22" s="181"/>
      <c r="G22" s="182"/>
      <c r="H22" s="47">
        <f t="shared" si="0"/>
        <v>0</v>
      </c>
      <c r="I22" s="165"/>
      <c r="J22" s="141"/>
      <c r="K22" s="126"/>
      <c r="L22" s="126"/>
      <c r="M22" s="126"/>
      <c r="N22" s="126"/>
      <c r="O22" s="126"/>
      <c r="P22" s="148"/>
      <c r="Q22" s="127"/>
      <c r="R22" s="49" t="s">
        <v>2</v>
      </c>
      <c r="S22" s="92"/>
      <c r="U22" s="118"/>
      <c r="V22" s="37" t="str">
        <f t="shared" si="1"/>
        <v/>
      </c>
      <c r="W22" s="38" t="str">
        <f t="shared" si="2"/>
        <v/>
      </c>
      <c r="X22" s="37" t="str">
        <f t="shared" si="3"/>
        <v/>
      </c>
      <c r="Y22" s="38" t="str">
        <f t="shared" si="4"/>
        <v/>
      </c>
      <c r="Z22" s="37" t="str">
        <f t="shared" si="5"/>
        <v/>
      </c>
      <c r="AA22" s="68">
        <f t="shared" si="19"/>
        <v>0</v>
      </c>
      <c r="AB22" s="37" t="str">
        <f t="shared" si="6"/>
        <v/>
      </c>
      <c r="AC22" s="34">
        <f t="shared" si="20"/>
        <v>0</v>
      </c>
      <c r="AD22" s="38">
        <f t="shared" si="21"/>
        <v>0</v>
      </c>
      <c r="AE22" s="38">
        <f t="shared" si="7"/>
        <v>0</v>
      </c>
      <c r="AF22" s="38">
        <f t="shared" si="22"/>
        <v>0</v>
      </c>
      <c r="AG22" s="38">
        <f t="shared" si="8"/>
        <v>0</v>
      </c>
      <c r="AH22" s="38">
        <f t="shared" si="9"/>
        <v>0</v>
      </c>
      <c r="AI22" s="38">
        <f t="shared" si="10"/>
        <v>0</v>
      </c>
      <c r="AJ22" s="38">
        <f t="shared" si="11"/>
        <v>0</v>
      </c>
      <c r="AK22" s="38">
        <f t="shared" si="12"/>
        <v>0</v>
      </c>
      <c r="AL22" s="38">
        <f t="shared" si="13"/>
        <v>0</v>
      </c>
      <c r="AM22" s="38">
        <f t="shared" si="14"/>
        <v>0</v>
      </c>
      <c r="AN22" s="38">
        <f t="shared" si="15"/>
        <v>0</v>
      </c>
      <c r="AO22" s="38">
        <f t="shared" si="16"/>
        <v>0</v>
      </c>
      <c r="AP22" s="38">
        <f t="shared" si="17"/>
        <v>0</v>
      </c>
      <c r="AV22" s="38">
        <f t="shared" si="18"/>
        <v>0</v>
      </c>
    </row>
    <row r="23" spans="1:48" s="34" customFormat="1" ht="12.75" customHeight="1" x14ac:dyDescent="0.25">
      <c r="A23" s="83" t="s">
        <v>58</v>
      </c>
      <c r="B23" s="180"/>
      <c r="C23" s="181"/>
      <c r="D23" s="182"/>
      <c r="E23" s="180"/>
      <c r="F23" s="181"/>
      <c r="G23" s="182"/>
      <c r="H23" s="47">
        <f t="shared" si="0"/>
        <v>0</v>
      </c>
      <c r="I23" s="165"/>
      <c r="J23" s="141"/>
      <c r="K23" s="126"/>
      <c r="L23" s="126"/>
      <c r="M23" s="126"/>
      <c r="N23" s="126"/>
      <c r="O23" s="126"/>
      <c r="P23" s="148"/>
      <c r="Q23" s="127"/>
      <c r="R23" s="49" t="s">
        <v>41</v>
      </c>
      <c r="S23" s="92"/>
      <c r="U23" s="118"/>
      <c r="V23" s="37" t="str">
        <f t="shared" si="1"/>
        <v/>
      </c>
      <c r="W23" s="38" t="str">
        <f t="shared" si="2"/>
        <v/>
      </c>
      <c r="X23" s="37" t="str">
        <f t="shared" si="3"/>
        <v/>
      </c>
      <c r="Y23" s="38" t="str">
        <f t="shared" si="4"/>
        <v/>
      </c>
      <c r="Z23" s="37" t="str">
        <f t="shared" si="5"/>
        <v/>
      </c>
      <c r="AA23" s="68">
        <f t="shared" si="19"/>
        <v>0</v>
      </c>
      <c r="AB23" s="37" t="str">
        <f t="shared" si="6"/>
        <v/>
      </c>
      <c r="AC23" s="34">
        <f t="shared" si="20"/>
        <v>0</v>
      </c>
      <c r="AD23" s="38">
        <f t="shared" si="21"/>
        <v>0</v>
      </c>
      <c r="AE23" s="38">
        <f t="shared" si="7"/>
        <v>0</v>
      </c>
      <c r="AF23" s="38">
        <f t="shared" si="22"/>
        <v>0</v>
      </c>
      <c r="AG23" s="38">
        <f t="shared" si="8"/>
        <v>0</v>
      </c>
      <c r="AH23" s="38">
        <f t="shared" si="9"/>
        <v>0</v>
      </c>
      <c r="AI23" s="38">
        <f t="shared" si="10"/>
        <v>0</v>
      </c>
      <c r="AJ23" s="38">
        <f t="shared" si="11"/>
        <v>0</v>
      </c>
      <c r="AK23" s="38">
        <f t="shared" si="12"/>
        <v>0</v>
      </c>
      <c r="AL23" s="38">
        <f t="shared" si="13"/>
        <v>0</v>
      </c>
      <c r="AM23" s="38">
        <f t="shared" si="14"/>
        <v>0</v>
      </c>
      <c r="AN23" s="38">
        <f t="shared" si="15"/>
        <v>0</v>
      </c>
      <c r="AO23" s="38">
        <f t="shared" si="16"/>
        <v>0</v>
      </c>
      <c r="AP23" s="38">
        <f t="shared" si="17"/>
        <v>0</v>
      </c>
      <c r="AV23" s="38">
        <f t="shared" si="18"/>
        <v>0</v>
      </c>
    </row>
    <row r="24" spans="1:48" s="34" customFormat="1" ht="12.75" customHeight="1" x14ac:dyDescent="0.25">
      <c r="A24" s="83" t="s">
        <v>58</v>
      </c>
      <c r="B24" s="180"/>
      <c r="C24" s="181"/>
      <c r="D24" s="182"/>
      <c r="E24" s="180"/>
      <c r="F24" s="181"/>
      <c r="G24" s="182"/>
      <c r="H24" s="47">
        <f t="shared" si="0"/>
        <v>0</v>
      </c>
      <c r="I24" s="165"/>
      <c r="J24" s="141"/>
      <c r="K24" s="126"/>
      <c r="L24" s="126"/>
      <c r="M24" s="126"/>
      <c r="N24" s="126"/>
      <c r="O24" s="126"/>
      <c r="P24" s="148"/>
      <c r="Q24" s="127"/>
      <c r="R24" s="49" t="s">
        <v>4</v>
      </c>
      <c r="S24" s="92"/>
      <c r="U24" s="118"/>
      <c r="V24" s="37" t="str">
        <f t="shared" si="1"/>
        <v/>
      </c>
      <c r="W24" s="38" t="str">
        <f t="shared" si="2"/>
        <v/>
      </c>
      <c r="X24" s="37" t="str">
        <f t="shared" si="3"/>
        <v/>
      </c>
      <c r="Y24" s="38" t="str">
        <f t="shared" si="4"/>
        <v/>
      </c>
      <c r="Z24" s="37" t="str">
        <f t="shared" si="5"/>
        <v/>
      </c>
      <c r="AA24" s="68">
        <f t="shared" si="19"/>
        <v>0</v>
      </c>
      <c r="AB24" s="37" t="str">
        <f t="shared" si="6"/>
        <v/>
      </c>
      <c r="AC24" s="34">
        <f t="shared" si="20"/>
        <v>0</v>
      </c>
      <c r="AD24" s="38">
        <f t="shared" si="21"/>
        <v>0</v>
      </c>
      <c r="AE24" s="38">
        <f t="shared" si="7"/>
        <v>0</v>
      </c>
      <c r="AF24" s="38">
        <f t="shared" si="22"/>
        <v>0</v>
      </c>
      <c r="AG24" s="38">
        <f t="shared" si="8"/>
        <v>0</v>
      </c>
      <c r="AH24" s="38">
        <f t="shared" si="9"/>
        <v>0</v>
      </c>
      <c r="AI24" s="38">
        <f t="shared" si="10"/>
        <v>0</v>
      </c>
      <c r="AJ24" s="38">
        <f t="shared" si="11"/>
        <v>0</v>
      </c>
      <c r="AK24" s="38">
        <f t="shared" si="12"/>
        <v>0</v>
      </c>
      <c r="AL24" s="38">
        <f t="shared" si="13"/>
        <v>0</v>
      </c>
      <c r="AM24" s="38">
        <f t="shared" si="14"/>
        <v>0</v>
      </c>
      <c r="AN24" s="38">
        <f t="shared" si="15"/>
        <v>0</v>
      </c>
      <c r="AO24" s="38">
        <f t="shared" si="16"/>
        <v>0</v>
      </c>
      <c r="AP24" s="38">
        <f t="shared" si="17"/>
        <v>0</v>
      </c>
      <c r="AV24" s="38">
        <f t="shared" si="18"/>
        <v>0</v>
      </c>
    </row>
    <row r="25" spans="1:48" s="34" customFormat="1" ht="12.75" customHeight="1" x14ac:dyDescent="0.25">
      <c r="A25" s="83" t="s">
        <v>58</v>
      </c>
      <c r="B25" s="180"/>
      <c r="C25" s="181"/>
      <c r="D25" s="182"/>
      <c r="E25" s="180"/>
      <c r="F25" s="181"/>
      <c r="G25" s="182"/>
      <c r="H25" s="47">
        <f t="shared" si="0"/>
        <v>0</v>
      </c>
      <c r="I25" s="165"/>
      <c r="J25" s="141"/>
      <c r="K25" s="126"/>
      <c r="L25" s="126"/>
      <c r="M25" s="126"/>
      <c r="N25" s="126"/>
      <c r="O25" s="126"/>
      <c r="P25" s="148"/>
      <c r="Q25" s="127"/>
      <c r="R25" s="49" t="s">
        <v>43</v>
      </c>
      <c r="S25" s="92"/>
      <c r="U25" s="118"/>
      <c r="V25" s="37" t="str">
        <f t="shared" si="1"/>
        <v/>
      </c>
      <c r="W25" s="38" t="str">
        <f t="shared" si="2"/>
        <v/>
      </c>
      <c r="X25" s="37" t="str">
        <f t="shared" si="3"/>
        <v/>
      </c>
      <c r="Y25" s="38" t="str">
        <f t="shared" si="4"/>
        <v/>
      </c>
      <c r="Z25" s="37" t="str">
        <f t="shared" si="5"/>
        <v/>
      </c>
      <c r="AA25" s="68">
        <f t="shared" si="19"/>
        <v>0</v>
      </c>
      <c r="AB25" s="37" t="str">
        <f t="shared" si="6"/>
        <v/>
      </c>
      <c r="AC25" s="34">
        <f t="shared" si="20"/>
        <v>0</v>
      </c>
      <c r="AD25" s="38">
        <f t="shared" si="21"/>
        <v>0</v>
      </c>
      <c r="AE25" s="38">
        <f t="shared" si="7"/>
        <v>0</v>
      </c>
      <c r="AF25" s="38">
        <f t="shared" si="22"/>
        <v>0</v>
      </c>
      <c r="AG25" s="38">
        <f t="shared" si="8"/>
        <v>0</v>
      </c>
      <c r="AH25" s="38">
        <f t="shared" si="9"/>
        <v>0</v>
      </c>
      <c r="AI25" s="38">
        <f t="shared" si="10"/>
        <v>0</v>
      </c>
      <c r="AJ25" s="38">
        <f t="shared" si="11"/>
        <v>0</v>
      </c>
      <c r="AK25" s="38">
        <f t="shared" si="12"/>
        <v>0</v>
      </c>
      <c r="AL25" s="38">
        <f t="shared" si="13"/>
        <v>0</v>
      </c>
      <c r="AM25" s="38">
        <f t="shared" si="14"/>
        <v>0</v>
      </c>
      <c r="AN25" s="38">
        <f t="shared" si="15"/>
        <v>0</v>
      </c>
      <c r="AO25" s="38">
        <f t="shared" si="16"/>
        <v>0</v>
      </c>
      <c r="AP25" s="38">
        <f t="shared" si="17"/>
        <v>0</v>
      </c>
      <c r="AV25" s="38">
        <f t="shared" si="18"/>
        <v>0</v>
      </c>
    </row>
    <row r="26" spans="1:48" s="34" customFormat="1" ht="12.75" customHeight="1" x14ac:dyDescent="0.25">
      <c r="A26" s="83" t="s">
        <v>58</v>
      </c>
      <c r="B26" s="180"/>
      <c r="C26" s="181"/>
      <c r="D26" s="182"/>
      <c r="E26" s="180"/>
      <c r="F26" s="181"/>
      <c r="G26" s="182"/>
      <c r="H26" s="47">
        <f t="shared" si="0"/>
        <v>0</v>
      </c>
      <c r="I26" s="165"/>
      <c r="J26" s="141"/>
      <c r="K26" s="126"/>
      <c r="L26" s="126"/>
      <c r="M26" s="126"/>
      <c r="N26" s="126"/>
      <c r="O26" s="126"/>
      <c r="P26" s="148"/>
      <c r="Q26" s="127"/>
      <c r="R26" s="49" t="s">
        <v>44</v>
      </c>
      <c r="S26" s="92"/>
      <c r="U26" s="118"/>
      <c r="V26" s="37" t="str">
        <f t="shared" si="1"/>
        <v/>
      </c>
      <c r="W26" s="38" t="str">
        <f t="shared" si="2"/>
        <v/>
      </c>
      <c r="X26" s="37" t="str">
        <f t="shared" si="3"/>
        <v/>
      </c>
      <c r="Y26" s="38" t="str">
        <f t="shared" si="4"/>
        <v/>
      </c>
      <c r="Z26" s="37" t="str">
        <f t="shared" si="5"/>
        <v/>
      </c>
      <c r="AA26" s="68">
        <f t="shared" si="19"/>
        <v>0</v>
      </c>
      <c r="AB26" s="37" t="str">
        <f t="shared" si="6"/>
        <v/>
      </c>
      <c r="AC26" s="34">
        <f t="shared" si="20"/>
        <v>0</v>
      </c>
      <c r="AD26" s="38">
        <f t="shared" si="21"/>
        <v>0</v>
      </c>
      <c r="AE26" s="38">
        <f t="shared" si="7"/>
        <v>0</v>
      </c>
      <c r="AF26" s="38">
        <f t="shared" si="22"/>
        <v>0</v>
      </c>
      <c r="AG26" s="38">
        <f t="shared" si="8"/>
        <v>0</v>
      </c>
      <c r="AH26" s="38">
        <f t="shared" si="9"/>
        <v>0</v>
      </c>
      <c r="AI26" s="38">
        <f t="shared" si="10"/>
        <v>0</v>
      </c>
      <c r="AJ26" s="38">
        <f t="shared" si="11"/>
        <v>0</v>
      </c>
      <c r="AK26" s="38">
        <f t="shared" si="12"/>
        <v>0</v>
      </c>
      <c r="AL26" s="38">
        <f t="shared" si="13"/>
        <v>0</v>
      </c>
      <c r="AM26" s="38">
        <f t="shared" si="14"/>
        <v>0</v>
      </c>
      <c r="AN26" s="38">
        <f t="shared" si="15"/>
        <v>0</v>
      </c>
      <c r="AO26" s="38">
        <f t="shared" si="16"/>
        <v>0</v>
      </c>
      <c r="AP26" s="38">
        <f t="shared" si="17"/>
        <v>0</v>
      </c>
      <c r="AV26" s="38">
        <f t="shared" si="18"/>
        <v>0</v>
      </c>
    </row>
    <row r="27" spans="1:48" s="34" customFormat="1" ht="12.75" customHeight="1" x14ac:dyDescent="0.25">
      <c r="A27" s="83" t="s">
        <v>58</v>
      </c>
      <c r="B27" s="180"/>
      <c r="C27" s="181"/>
      <c r="D27" s="182"/>
      <c r="E27" s="180"/>
      <c r="F27" s="181"/>
      <c r="G27" s="182"/>
      <c r="H27" s="47">
        <f t="shared" si="0"/>
        <v>0</v>
      </c>
      <c r="I27" s="165"/>
      <c r="J27" s="141"/>
      <c r="K27" s="126"/>
      <c r="L27" s="126"/>
      <c r="M27" s="126"/>
      <c r="N27" s="126"/>
      <c r="O27" s="126"/>
      <c r="P27" s="148"/>
      <c r="Q27" s="127"/>
      <c r="R27" s="50" t="s">
        <v>5</v>
      </c>
      <c r="S27" s="93"/>
      <c r="U27" s="118"/>
      <c r="V27" s="37" t="str">
        <f t="shared" si="1"/>
        <v/>
      </c>
      <c r="W27" s="38" t="str">
        <f t="shared" si="2"/>
        <v/>
      </c>
      <c r="X27" s="37" t="str">
        <f t="shared" si="3"/>
        <v/>
      </c>
      <c r="Y27" s="38" t="str">
        <f t="shared" si="4"/>
        <v/>
      </c>
      <c r="Z27" s="37" t="str">
        <f t="shared" si="5"/>
        <v/>
      </c>
      <c r="AA27" s="68">
        <f t="shared" si="19"/>
        <v>0</v>
      </c>
      <c r="AB27" s="37" t="str">
        <f t="shared" si="6"/>
        <v/>
      </c>
      <c r="AC27" s="34">
        <f t="shared" si="20"/>
        <v>0</v>
      </c>
      <c r="AD27" s="38">
        <f t="shared" si="21"/>
        <v>0</v>
      </c>
      <c r="AE27" s="38">
        <f t="shared" si="7"/>
        <v>0</v>
      </c>
      <c r="AF27" s="38">
        <f t="shared" si="22"/>
        <v>0</v>
      </c>
      <c r="AG27" s="38">
        <f t="shared" si="8"/>
        <v>0</v>
      </c>
      <c r="AH27" s="38">
        <f t="shared" si="9"/>
        <v>0</v>
      </c>
      <c r="AI27" s="38">
        <f t="shared" si="10"/>
        <v>0</v>
      </c>
      <c r="AJ27" s="38">
        <f t="shared" si="11"/>
        <v>0</v>
      </c>
      <c r="AK27" s="38">
        <f t="shared" si="12"/>
        <v>0</v>
      </c>
      <c r="AL27" s="38">
        <f t="shared" si="13"/>
        <v>0</v>
      </c>
      <c r="AM27" s="38">
        <f t="shared" si="14"/>
        <v>0</v>
      </c>
      <c r="AN27" s="38">
        <f t="shared" si="15"/>
        <v>0</v>
      </c>
      <c r="AO27" s="38">
        <f t="shared" si="16"/>
        <v>0</v>
      </c>
      <c r="AP27" s="38">
        <f t="shared" si="17"/>
        <v>0</v>
      </c>
      <c r="AV27" s="38">
        <f t="shared" si="18"/>
        <v>0</v>
      </c>
    </row>
    <row r="28" spans="1:48" s="34" customFormat="1" ht="13.5" customHeight="1" x14ac:dyDescent="0.25">
      <c r="A28" s="83" t="s">
        <v>58</v>
      </c>
      <c r="B28" s="180"/>
      <c r="C28" s="181"/>
      <c r="D28" s="182"/>
      <c r="E28" s="180"/>
      <c r="F28" s="181"/>
      <c r="G28" s="182"/>
      <c r="H28" s="47">
        <f t="shared" si="0"/>
        <v>0</v>
      </c>
      <c r="I28" s="165"/>
      <c r="J28" s="141"/>
      <c r="K28" s="126"/>
      <c r="L28" s="126"/>
      <c r="M28" s="126"/>
      <c r="N28" s="126"/>
      <c r="O28" s="126"/>
      <c r="P28" s="148"/>
      <c r="Q28" s="127"/>
      <c r="R28" s="214" t="s">
        <v>64</v>
      </c>
      <c r="S28" s="215"/>
      <c r="U28" s="118"/>
      <c r="V28" s="37" t="str">
        <f t="shared" si="1"/>
        <v/>
      </c>
      <c r="W28" s="38" t="str">
        <f t="shared" si="2"/>
        <v/>
      </c>
      <c r="X28" s="37" t="str">
        <f t="shared" si="3"/>
        <v/>
      </c>
      <c r="Y28" s="38" t="str">
        <f t="shared" si="4"/>
        <v/>
      </c>
      <c r="Z28" s="37" t="str">
        <f t="shared" si="5"/>
        <v/>
      </c>
      <c r="AA28" s="68">
        <f t="shared" si="19"/>
        <v>0</v>
      </c>
      <c r="AB28" s="37" t="str">
        <f t="shared" si="6"/>
        <v/>
      </c>
      <c r="AC28" s="34">
        <f t="shared" si="20"/>
        <v>0</v>
      </c>
      <c r="AD28" s="38">
        <f t="shared" si="21"/>
        <v>0</v>
      </c>
      <c r="AE28" s="38">
        <f t="shared" si="7"/>
        <v>0</v>
      </c>
      <c r="AF28" s="38">
        <f t="shared" si="22"/>
        <v>0</v>
      </c>
      <c r="AG28" s="38">
        <f t="shared" si="8"/>
        <v>0</v>
      </c>
      <c r="AH28" s="38">
        <f t="shared" si="9"/>
        <v>0</v>
      </c>
      <c r="AI28" s="38">
        <f t="shared" si="10"/>
        <v>0</v>
      </c>
      <c r="AJ28" s="38">
        <f t="shared" si="11"/>
        <v>0</v>
      </c>
      <c r="AK28" s="38">
        <f t="shared" si="12"/>
        <v>0</v>
      </c>
      <c r="AL28" s="38">
        <f t="shared" si="13"/>
        <v>0</v>
      </c>
      <c r="AM28" s="38">
        <f t="shared" si="14"/>
        <v>0</v>
      </c>
      <c r="AN28" s="38">
        <f t="shared" si="15"/>
        <v>0</v>
      </c>
      <c r="AO28" s="38">
        <f t="shared" si="16"/>
        <v>0</v>
      </c>
      <c r="AP28" s="38">
        <f t="shared" si="17"/>
        <v>0</v>
      </c>
      <c r="AV28" s="38">
        <f t="shared" si="18"/>
        <v>0</v>
      </c>
    </row>
    <row r="29" spans="1:48" s="34" customFormat="1" ht="12.75" customHeight="1" x14ac:dyDescent="0.25">
      <c r="A29" s="83" t="s">
        <v>58</v>
      </c>
      <c r="B29" s="180"/>
      <c r="C29" s="181"/>
      <c r="D29" s="182"/>
      <c r="E29" s="180"/>
      <c r="F29" s="181"/>
      <c r="G29" s="182"/>
      <c r="H29" s="47">
        <f t="shared" si="0"/>
        <v>0</v>
      </c>
      <c r="I29" s="165"/>
      <c r="J29" s="141"/>
      <c r="K29" s="126"/>
      <c r="L29" s="126"/>
      <c r="M29" s="126"/>
      <c r="N29" s="126"/>
      <c r="O29" s="126"/>
      <c r="P29" s="148"/>
      <c r="Q29" s="127"/>
      <c r="R29" s="216"/>
      <c r="S29" s="217"/>
      <c r="U29" s="118"/>
      <c r="V29" s="37" t="str">
        <f t="shared" si="1"/>
        <v/>
      </c>
      <c r="W29" s="38" t="str">
        <f t="shared" si="2"/>
        <v/>
      </c>
      <c r="X29" s="37" t="str">
        <f t="shared" si="3"/>
        <v/>
      </c>
      <c r="Y29" s="38" t="str">
        <f t="shared" si="4"/>
        <v/>
      </c>
      <c r="Z29" s="37" t="str">
        <f t="shared" si="5"/>
        <v/>
      </c>
      <c r="AA29" s="68">
        <f t="shared" si="19"/>
        <v>0</v>
      </c>
      <c r="AB29" s="37" t="str">
        <f t="shared" si="6"/>
        <v/>
      </c>
      <c r="AC29" s="34">
        <f t="shared" si="20"/>
        <v>0</v>
      </c>
      <c r="AD29" s="38">
        <f t="shared" si="21"/>
        <v>0</v>
      </c>
      <c r="AE29" s="38">
        <f t="shared" si="7"/>
        <v>0</v>
      </c>
      <c r="AF29" s="38">
        <f t="shared" si="22"/>
        <v>0</v>
      </c>
      <c r="AG29" s="38">
        <f t="shared" si="8"/>
        <v>0</v>
      </c>
      <c r="AH29" s="38">
        <f t="shared" si="9"/>
        <v>0</v>
      </c>
      <c r="AI29" s="38">
        <f t="shared" si="10"/>
        <v>0</v>
      </c>
      <c r="AJ29" s="38">
        <f t="shared" si="11"/>
        <v>0</v>
      </c>
      <c r="AK29" s="38">
        <f t="shared" si="12"/>
        <v>0</v>
      </c>
      <c r="AL29" s="38">
        <f t="shared" si="13"/>
        <v>0</v>
      </c>
      <c r="AM29" s="38">
        <f t="shared" si="14"/>
        <v>0</v>
      </c>
      <c r="AN29" s="38">
        <f t="shared" si="15"/>
        <v>0</v>
      </c>
      <c r="AO29" s="38">
        <f t="shared" si="16"/>
        <v>0</v>
      </c>
      <c r="AP29" s="38">
        <f t="shared" si="17"/>
        <v>0</v>
      </c>
      <c r="AV29" s="38">
        <f t="shared" si="18"/>
        <v>0</v>
      </c>
    </row>
    <row r="30" spans="1:48" s="34" customFormat="1" ht="12.75" customHeight="1" x14ac:dyDescent="0.25">
      <c r="A30" s="83" t="s">
        <v>58</v>
      </c>
      <c r="B30" s="180"/>
      <c r="C30" s="181"/>
      <c r="D30" s="182"/>
      <c r="E30" s="180"/>
      <c r="F30" s="181"/>
      <c r="G30" s="182"/>
      <c r="H30" s="47">
        <f t="shared" si="0"/>
        <v>0</v>
      </c>
      <c r="I30" s="165"/>
      <c r="J30" s="141"/>
      <c r="K30" s="126"/>
      <c r="L30" s="126"/>
      <c r="M30" s="126"/>
      <c r="N30" s="126"/>
      <c r="O30" s="126"/>
      <c r="P30" s="148"/>
      <c r="Q30" s="127"/>
      <c r="R30" s="216"/>
      <c r="S30" s="217"/>
      <c r="U30" s="118"/>
      <c r="V30" s="37" t="str">
        <f t="shared" si="1"/>
        <v/>
      </c>
      <c r="W30" s="38" t="str">
        <f t="shared" si="2"/>
        <v/>
      </c>
      <c r="X30" s="37" t="str">
        <f t="shared" si="3"/>
        <v/>
      </c>
      <c r="Y30" s="38" t="str">
        <f t="shared" si="4"/>
        <v/>
      </c>
      <c r="Z30" s="37" t="str">
        <f t="shared" si="5"/>
        <v/>
      </c>
      <c r="AA30" s="68">
        <f t="shared" si="19"/>
        <v>0</v>
      </c>
      <c r="AB30" s="37" t="str">
        <f t="shared" si="6"/>
        <v/>
      </c>
      <c r="AC30" s="34">
        <f t="shared" si="20"/>
        <v>0</v>
      </c>
      <c r="AD30" s="38">
        <f t="shared" si="21"/>
        <v>0</v>
      </c>
      <c r="AE30" s="38">
        <f t="shared" si="7"/>
        <v>0</v>
      </c>
      <c r="AF30" s="38">
        <f t="shared" si="22"/>
        <v>0</v>
      </c>
      <c r="AG30" s="38">
        <f t="shared" si="8"/>
        <v>0</v>
      </c>
      <c r="AH30" s="38">
        <f t="shared" si="9"/>
        <v>0</v>
      </c>
      <c r="AI30" s="38">
        <f t="shared" si="10"/>
        <v>0</v>
      </c>
      <c r="AJ30" s="38">
        <f t="shared" si="11"/>
        <v>0</v>
      </c>
      <c r="AK30" s="38">
        <f t="shared" si="12"/>
        <v>0</v>
      </c>
      <c r="AL30" s="38">
        <f t="shared" si="13"/>
        <v>0</v>
      </c>
      <c r="AM30" s="38">
        <f t="shared" si="14"/>
        <v>0</v>
      </c>
      <c r="AN30" s="38">
        <f t="shared" si="15"/>
        <v>0</v>
      </c>
      <c r="AO30" s="38">
        <f t="shared" si="16"/>
        <v>0</v>
      </c>
      <c r="AP30" s="38">
        <f t="shared" si="17"/>
        <v>0</v>
      </c>
      <c r="AV30" s="38">
        <f t="shared" si="18"/>
        <v>0</v>
      </c>
    </row>
    <row r="31" spans="1:48" s="34" customFormat="1" ht="12.75" customHeight="1" x14ac:dyDescent="0.25">
      <c r="A31" s="83" t="s">
        <v>58</v>
      </c>
      <c r="B31" s="180"/>
      <c r="C31" s="181"/>
      <c r="D31" s="182"/>
      <c r="E31" s="180"/>
      <c r="F31" s="181"/>
      <c r="G31" s="182"/>
      <c r="H31" s="47">
        <f t="shared" si="0"/>
        <v>0</v>
      </c>
      <c r="I31" s="165"/>
      <c r="J31" s="141"/>
      <c r="K31" s="126"/>
      <c r="L31" s="126"/>
      <c r="M31" s="126"/>
      <c r="N31" s="126"/>
      <c r="O31" s="126"/>
      <c r="P31" s="148"/>
      <c r="Q31" s="127"/>
      <c r="S31" s="110"/>
      <c r="T31" s="110"/>
      <c r="U31" s="110"/>
      <c r="V31" s="37" t="str">
        <f t="shared" si="1"/>
        <v/>
      </c>
      <c r="W31" s="38" t="str">
        <f t="shared" si="2"/>
        <v/>
      </c>
      <c r="X31" s="37" t="str">
        <f t="shared" si="3"/>
        <v/>
      </c>
      <c r="Y31" s="38" t="str">
        <f t="shared" si="4"/>
        <v/>
      </c>
      <c r="Z31" s="37" t="str">
        <f t="shared" si="5"/>
        <v/>
      </c>
      <c r="AA31" s="68">
        <f t="shared" si="19"/>
        <v>0</v>
      </c>
      <c r="AB31" s="37" t="str">
        <f t="shared" si="6"/>
        <v/>
      </c>
      <c r="AC31" s="34">
        <f t="shared" si="20"/>
        <v>0</v>
      </c>
      <c r="AD31" s="38">
        <f t="shared" si="21"/>
        <v>0</v>
      </c>
      <c r="AE31" s="38">
        <f t="shared" si="7"/>
        <v>0</v>
      </c>
      <c r="AF31" s="38">
        <f t="shared" si="22"/>
        <v>0</v>
      </c>
      <c r="AG31" s="38">
        <f t="shared" si="8"/>
        <v>0</v>
      </c>
      <c r="AH31" s="38">
        <f t="shared" si="9"/>
        <v>0</v>
      </c>
      <c r="AI31" s="38">
        <f t="shared" si="10"/>
        <v>0</v>
      </c>
      <c r="AJ31" s="38">
        <f t="shared" si="11"/>
        <v>0</v>
      </c>
      <c r="AK31" s="38">
        <f t="shared" si="12"/>
        <v>0</v>
      </c>
      <c r="AL31" s="38">
        <f t="shared" si="13"/>
        <v>0</v>
      </c>
      <c r="AM31" s="38">
        <f t="shared" si="14"/>
        <v>0</v>
      </c>
      <c r="AN31" s="38">
        <f t="shared" si="15"/>
        <v>0</v>
      </c>
      <c r="AO31" s="38">
        <f t="shared" si="16"/>
        <v>0</v>
      </c>
      <c r="AP31" s="38">
        <f t="shared" si="17"/>
        <v>0</v>
      </c>
      <c r="AV31" s="38">
        <f t="shared" si="18"/>
        <v>0</v>
      </c>
    </row>
    <row r="32" spans="1:48" s="34" customFormat="1" ht="12.75" customHeight="1" x14ac:dyDescent="0.25">
      <c r="A32" s="83" t="s">
        <v>58</v>
      </c>
      <c r="B32" s="180"/>
      <c r="C32" s="181"/>
      <c r="D32" s="182"/>
      <c r="E32" s="180"/>
      <c r="F32" s="181"/>
      <c r="G32" s="182"/>
      <c r="H32" s="47">
        <f t="shared" si="0"/>
        <v>0</v>
      </c>
      <c r="I32" s="165"/>
      <c r="J32" s="141"/>
      <c r="K32" s="126"/>
      <c r="L32" s="126"/>
      <c r="M32" s="126"/>
      <c r="N32" s="126"/>
      <c r="O32" s="126"/>
      <c r="P32" s="148"/>
      <c r="Q32" s="127"/>
      <c r="S32" s="110"/>
      <c r="T32" s="110"/>
      <c r="U32" s="110"/>
      <c r="V32" s="37" t="str">
        <f t="shared" si="1"/>
        <v/>
      </c>
      <c r="W32" s="38" t="str">
        <f t="shared" si="2"/>
        <v/>
      </c>
      <c r="X32" s="37" t="str">
        <f t="shared" si="3"/>
        <v/>
      </c>
      <c r="Y32" s="38" t="str">
        <f t="shared" si="4"/>
        <v/>
      </c>
      <c r="Z32" s="37" t="str">
        <f t="shared" si="5"/>
        <v/>
      </c>
      <c r="AA32" s="68">
        <f t="shared" si="19"/>
        <v>0</v>
      </c>
      <c r="AB32" s="37" t="str">
        <f t="shared" si="6"/>
        <v/>
      </c>
      <c r="AC32" s="34">
        <f t="shared" si="20"/>
        <v>0</v>
      </c>
      <c r="AD32" s="38">
        <f t="shared" si="21"/>
        <v>0</v>
      </c>
      <c r="AE32" s="38">
        <f t="shared" si="7"/>
        <v>0</v>
      </c>
      <c r="AF32" s="38">
        <f t="shared" si="22"/>
        <v>0</v>
      </c>
      <c r="AG32" s="38">
        <f t="shared" si="8"/>
        <v>0</v>
      </c>
      <c r="AH32" s="38">
        <f t="shared" si="9"/>
        <v>0</v>
      </c>
      <c r="AI32" s="38">
        <f t="shared" si="10"/>
        <v>0</v>
      </c>
      <c r="AJ32" s="38">
        <f t="shared" si="11"/>
        <v>0</v>
      </c>
      <c r="AK32" s="38">
        <f t="shared" si="12"/>
        <v>0</v>
      </c>
      <c r="AL32" s="38">
        <f t="shared" si="13"/>
        <v>0</v>
      </c>
      <c r="AM32" s="38">
        <f t="shared" si="14"/>
        <v>0</v>
      </c>
      <c r="AN32" s="38">
        <f t="shared" si="15"/>
        <v>0</v>
      </c>
      <c r="AO32" s="38">
        <f t="shared" si="16"/>
        <v>0</v>
      </c>
      <c r="AP32" s="38">
        <f t="shared" si="17"/>
        <v>0</v>
      </c>
      <c r="AV32" s="38">
        <f t="shared" si="18"/>
        <v>0</v>
      </c>
    </row>
    <row r="33" spans="1:48" s="34" customFormat="1" ht="11.5" x14ac:dyDescent="0.25">
      <c r="A33" s="83" t="s">
        <v>58</v>
      </c>
      <c r="B33" s="180"/>
      <c r="C33" s="181"/>
      <c r="D33" s="182"/>
      <c r="E33" s="180"/>
      <c r="F33" s="181"/>
      <c r="G33" s="182"/>
      <c r="H33" s="47">
        <f t="shared" si="0"/>
        <v>0</v>
      </c>
      <c r="I33" s="165"/>
      <c r="J33" s="141"/>
      <c r="K33" s="126"/>
      <c r="L33" s="126"/>
      <c r="M33" s="126"/>
      <c r="N33" s="126"/>
      <c r="O33" s="126"/>
      <c r="P33" s="148"/>
      <c r="Q33" s="127"/>
      <c r="V33" s="37" t="str">
        <f t="shared" si="1"/>
        <v/>
      </c>
      <c r="W33" s="38" t="str">
        <f t="shared" si="2"/>
        <v/>
      </c>
      <c r="X33" s="37" t="str">
        <f t="shared" si="3"/>
        <v/>
      </c>
      <c r="Y33" s="38" t="str">
        <f t="shared" si="4"/>
        <v/>
      </c>
      <c r="Z33" s="37" t="str">
        <f t="shared" si="5"/>
        <v/>
      </c>
      <c r="AA33" s="68">
        <f t="shared" si="19"/>
        <v>0</v>
      </c>
      <c r="AB33" s="37" t="str">
        <f t="shared" si="6"/>
        <v/>
      </c>
      <c r="AC33" s="34">
        <f t="shared" si="20"/>
        <v>0</v>
      </c>
      <c r="AD33" s="38">
        <f t="shared" si="21"/>
        <v>0</v>
      </c>
      <c r="AE33" s="38">
        <f t="shared" si="7"/>
        <v>0</v>
      </c>
      <c r="AF33" s="38">
        <f t="shared" si="22"/>
        <v>0</v>
      </c>
      <c r="AG33" s="38">
        <f t="shared" si="8"/>
        <v>0</v>
      </c>
      <c r="AH33" s="38">
        <f t="shared" si="9"/>
        <v>0</v>
      </c>
      <c r="AI33" s="38">
        <f t="shared" si="10"/>
        <v>0</v>
      </c>
      <c r="AJ33" s="38">
        <f t="shared" si="11"/>
        <v>0</v>
      </c>
      <c r="AK33" s="38">
        <f t="shared" si="12"/>
        <v>0</v>
      </c>
      <c r="AL33" s="38">
        <f t="shared" si="13"/>
        <v>0</v>
      </c>
      <c r="AM33" s="38">
        <f t="shared" si="14"/>
        <v>0</v>
      </c>
      <c r="AN33" s="38">
        <f t="shared" si="15"/>
        <v>0</v>
      </c>
      <c r="AO33" s="38">
        <f t="shared" si="16"/>
        <v>0</v>
      </c>
      <c r="AP33" s="38">
        <f t="shared" si="17"/>
        <v>0</v>
      </c>
      <c r="AV33" s="38">
        <f t="shared" si="18"/>
        <v>0</v>
      </c>
    </row>
    <row r="34" spans="1:48" s="34" customFormat="1" ht="11.5" x14ac:dyDescent="0.25">
      <c r="A34" s="83" t="s">
        <v>58</v>
      </c>
      <c r="B34" s="180"/>
      <c r="C34" s="181"/>
      <c r="D34" s="182"/>
      <c r="E34" s="180"/>
      <c r="F34" s="181"/>
      <c r="G34" s="182"/>
      <c r="H34" s="47">
        <f t="shared" si="0"/>
        <v>0</v>
      </c>
      <c r="I34" s="165"/>
      <c r="J34" s="141"/>
      <c r="K34" s="126"/>
      <c r="L34" s="126"/>
      <c r="M34" s="126"/>
      <c r="N34" s="126"/>
      <c r="O34" s="126"/>
      <c r="P34" s="148"/>
      <c r="Q34" s="127"/>
      <c r="V34" s="37" t="str">
        <f t="shared" si="1"/>
        <v/>
      </c>
      <c r="W34" s="38" t="str">
        <f t="shared" si="2"/>
        <v/>
      </c>
      <c r="X34" s="37" t="str">
        <f t="shared" si="3"/>
        <v/>
      </c>
      <c r="Y34" s="38" t="str">
        <f t="shared" si="4"/>
        <v/>
      </c>
      <c r="Z34" s="37" t="str">
        <f t="shared" si="5"/>
        <v/>
      </c>
      <c r="AA34" s="68">
        <f t="shared" si="19"/>
        <v>0</v>
      </c>
      <c r="AB34" s="37" t="str">
        <f t="shared" si="6"/>
        <v/>
      </c>
      <c r="AC34" s="34">
        <f t="shared" si="20"/>
        <v>0</v>
      </c>
      <c r="AD34" s="38">
        <f t="shared" si="21"/>
        <v>0</v>
      </c>
      <c r="AE34" s="38">
        <f t="shared" si="7"/>
        <v>0</v>
      </c>
      <c r="AF34" s="38">
        <f t="shared" si="22"/>
        <v>0</v>
      </c>
      <c r="AG34" s="38">
        <f t="shared" si="8"/>
        <v>0</v>
      </c>
      <c r="AH34" s="38">
        <f t="shared" si="9"/>
        <v>0</v>
      </c>
      <c r="AI34" s="38">
        <f t="shared" si="10"/>
        <v>0</v>
      </c>
      <c r="AJ34" s="38">
        <f t="shared" si="11"/>
        <v>0</v>
      </c>
      <c r="AK34" s="38">
        <f t="shared" si="12"/>
        <v>0</v>
      </c>
      <c r="AL34" s="38">
        <f t="shared" si="13"/>
        <v>0</v>
      </c>
      <c r="AM34" s="38">
        <f t="shared" si="14"/>
        <v>0</v>
      </c>
      <c r="AN34" s="38">
        <f t="shared" si="15"/>
        <v>0</v>
      </c>
      <c r="AO34" s="38">
        <f t="shared" si="16"/>
        <v>0</v>
      </c>
      <c r="AP34" s="38">
        <f t="shared" si="17"/>
        <v>0</v>
      </c>
      <c r="AV34" s="38">
        <f t="shared" si="18"/>
        <v>0</v>
      </c>
    </row>
    <row r="35" spans="1:48" s="34" customFormat="1" ht="11.5" x14ac:dyDescent="0.25">
      <c r="A35" s="83" t="s">
        <v>58</v>
      </c>
      <c r="B35" s="180"/>
      <c r="C35" s="181"/>
      <c r="D35" s="182"/>
      <c r="E35" s="180"/>
      <c r="F35" s="181"/>
      <c r="G35" s="182"/>
      <c r="H35" s="47">
        <f t="shared" si="0"/>
        <v>0</v>
      </c>
      <c r="I35" s="165"/>
      <c r="J35" s="141"/>
      <c r="K35" s="126"/>
      <c r="L35" s="126"/>
      <c r="M35" s="126"/>
      <c r="N35" s="126"/>
      <c r="O35" s="126"/>
      <c r="P35" s="148"/>
      <c r="Q35" s="127"/>
      <c r="V35" s="37" t="str">
        <f t="shared" si="1"/>
        <v/>
      </c>
      <c r="W35" s="38" t="str">
        <f t="shared" si="2"/>
        <v/>
      </c>
      <c r="X35" s="37" t="str">
        <f t="shared" si="3"/>
        <v/>
      </c>
      <c r="Y35" s="38" t="str">
        <f t="shared" si="4"/>
        <v/>
      </c>
      <c r="Z35" s="37" t="str">
        <f t="shared" si="5"/>
        <v/>
      </c>
      <c r="AA35" s="68">
        <f t="shared" si="19"/>
        <v>0</v>
      </c>
      <c r="AB35" s="37" t="str">
        <f t="shared" si="6"/>
        <v/>
      </c>
      <c r="AC35" s="34">
        <f t="shared" si="20"/>
        <v>0</v>
      </c>
      <c r="AD35" s="38">
        <f t="shared" si="21"/>
        <v>0</v>
      </c>
      <c r="AE35" s="38">
        <f t="shared" si="7"/>
        <v>0</v>
      </c>
      <c r="AF35" s="38">
        <f t="shared" si="22"/>
        <v>0</v>
      </c>
      <c r="AG35" s="38">
        <f t="shared" si="8"/>
        <v>0</v>
      </c>
      <c r="AH35" s="38">
        <f t="shared" si="9"/>
        <v>0</v>
      </c>
      <c r="AI35" s="38">
        <f t="shared" si="10"/>
        <v>0</v>
      </c>
      <c r="AJ35" s="38">
        <f t="shared" si="11"/>
        <v>0</v>
      </c>
      <c r="AK35" s="38">
        <f t="shared" si="12"/>
        <v>0</v>
      </c>
      <c r="AL35" s="38">
        <f t="shared" si="13"/>
        <v>0</v>
      </c>
      <c r="AM35" s="38">
        <f t="shared" si="14"/>
        <v>0</v>
      </c>
      <c r="AN35" s="38">
        <f t="shared" si="15"/>
        <v>0</v>
      </c>
      <c r="AO35" s="38">
        <f t="shared" si="16"/>
        <v>0</v>
      </c>
      <c r="AP35" s="38">
        <f t="shared" si="17"/>
        <v>0</v>
      </c>
      <c r="AV35" s="38">
        <f t="shared" si="18"/>
        <v>0</v>
      </c>
    </row>
    <row r="36" spans="1:48" s="34" customFormat="1" ht="11.5" x14ac:dyDescent="0.25">
      <c r="A36" s="83" t="s">
        <v>58</v>
      </c>
      <c r="B36" s="180"/>
      <c r="C36" s="181"/>
      <c r="D36" s="182"/>
      <c r="E36" s="180"/>
      <c r="F36" s="181"/>
      <c r="G36" s="182"/>
      <c r="H36" s="47">
        <f t="shared" si="0"/>
        <v>0</v>
      </c>
      <c r="I36" s="165"/>
      <c r="J36" s="141"/>
      <c r="K36" s="126"/>
      <c r="L36" s="126"/>
      <c r="M36" s="126"/>
      <c r="N36" s="126"/>
      <c r="O36" s="126"/>
      <c r="P36" s="148"/>
      <c r="Q36" s="127"/>
      <c r="V36" s="37" t="str">
        <f t="shared" si="1"/>
        <v/>
      </c>
      <c r="W36" s="38" t="str">
        <f t="shared" si="2"/>
        <v/>
      </c>
      <c r="X36" s="37" t="str">
        <f t="shared" si="3"/>
        <v/>
      </c>
      <c r="Y36" s="38" t="str">
        <f t="shared" si="4"/>
        <v/>
      </c>
      <c r="Z36" s="37" t="str">
        <f t="shared" si="5"/>
        <v/>
      </c>
      <c r="AA36" s="68">
        <f t="shared" si="19"/>
        <v>0</v>
      </c>
      <c r="AB36" s="37" t="str">
        <f t="shared" si="6"/>
        <v/>
      </c>
      <c r="AC36" s="34">
        <f t="shared" si="20"/>
        <v>0</v>
      </c>
      <c r="AD36" s="38">
        <f t="shared" si="21"/>
        <v>0</v>
      </c>
      <c r="AE36" s="38">
        <f t="shared" si="7"/>
        <v>0</v>
      </c>
      <c r="AF36" s="38">
        <f t="shared" si="22"/>
        <v>0</v>
      </c>
      <c r="AG36" s="38">
        <f t="shared" si="8"/>
        <v>0</v>
      </c>
      <c r="AH36" s="38">
        <f t="shared" si="9"/>
        <v>0</v>
      </c>
      <c r="AI36" s="38">
        <f t="shared" si="10"/>
        <v>0</v>
      </c>
      <c r="AJ36" s="38">
        <f t="shared" si="11"/>
        <v>0</v>
      </c>
      <c r="AK36" s="38">
        <f t="shared" si="12"/>
        <v>0</v>
      </c>
      <c r="AL36" s="38">
        <f t="shared" si="13"/>
        <v>0</v>
      </c>
      <c r="AM36" s="38">
        <f t="shared" si="14"/>
        <v>0</v>
      </c>
      <c r="AN36" s="38">
        <f t="shared" si="15"/>
        <v>0</v>
      </c>
      <c r="AO36" s="38">
        <f t="shared" si="16"/>
        <v>0</v>
      </c>
      <c r="AP36" s="38">
        <f t="shared" si="17"/>
        <v>0</v>
      </c>
      <c r="AV36" s="38">
        <f t="shared" si="18"/>
        <v>0</v>
      </c>
    </row>
    <row r="37" spans="1:48" s="34" customFormat="1" ht="11.5" x14ac:dyDescent="0.25">
      <c r="A37" s="83" t="s">
        <v>58</v>
      </c>
      <c r="B37" s="180"/>
      <c r="C37" s="181"/>
      <c r="D37" s="182"/>
      <c r="E37" s="180"/>
      <c r="F37" s="181"/>
      <c r="G37" s="182"/>
      <c r="H37" s="47">
        <f t="shared" si="0"/>
        <v>0</v>
      </c>
      <c r="I37" s="165"/>
      <c r="J37" s="141"/>
      <c r="K37" s="126"/>
      <c r="L37" s="126"/>
      <c r="M37" s="126"/>
      <c r="N37" s="126"/>
      <c r="O37" s="126"/>
      <c r="P37" s="148"/>
      <c r="Q37" s="127"/>
      <c r="V37" s="37" t="str">
        <f t="shared" si="1"/>
        <v/>
      </c>
      <c r="W37" s="38" t="str">
        <f t="shared" si="2"/>
        <v/>
      </c>
      <c r="X37" s="37" t="str">
        <f t="shared" si="3"/>
        <v/>
      </c>
      <c r="Y37" s="38" t="str">
        <f t="shared" si="4"/>
        <v/>
      </c>
      <c r="Z37" s="37" t="str">
        <f t="shared" si="5"/>
        <v/>
      </c>
      <c r="AA37" s="68">
        <f t="shared" si="19"/>
        <v>0</v>
      </c>
      <c r="AB37" s="37" t="str">
        <f t="shared" si="6"/>
        <v/>
      </c>
      <c r="AC37" s="34">
        <f t="shared" si="20"/>
        <v>0</v>
      </c>
      <c r="AD37" s="38">
        <f t="shared" si="21"/>
        <v>0</v>
      </c>
      <c r="AE37" s="38">
        <f t="shared" si="7"/>
        <v>0</v>
      </c>
      <c r="AF37" s="38">
        <f t="shared" si="22"/>
        <v>0</v>
      </c>
      <c r="AG37" s="38">
        <f t="shared" si="8"/>
        <v>0</v>
      </c>
      <c r="AH37" s="38">
        <f t="shared" si="9"/>
        <v>0</v>
      </c>
      <c r="AI37" s="38">
        <f t="shared" si="10"/>
        <v>0</v>
      </c>
      <c r="AJ37" s="38">
        <f t="shared" si="11"/>
        <v>0</v>
      </c>
      <c r="AK37" s="38">
        <f t="shared" si="12"/>
        <v>0</v>
      </c>
      <c r="AL37" s="38">
        <f t="shared" si="13"/>
        <v>0</v>
      </c>
      <c r="AM37" s="38">
        <f t="shared" si="14"/>
        <v>0</v>
      </c>
      <c r="AN37" s="38">
        <f t="shared" si="15"/>
        <v>0</v>
      </c>
      <c r="AO37" s="38">
        <f t="shared" si="16"/>
        <v>0</v>
      </c>
      <c r="AP37" s="38">
        <f t="shared" si="17"/>
        <v>0</v>
      </c>
      <c r="AV37" s="38">
        <f t="shared" si="18"/>
        <v>0</v>
      </c>
    </row>
    <row r="38" spans="1:48" s="34" customFormat="1" ht="11.5" x14ac:dyDescent="0.25">
      <c r="A38" s="83" t="s">
        <v>58</v>
      </c>
      <c r="B38" s="180"/>
      <c r="C38" s="181"/>
      <c r="D38" s="182"/>
      <c r="E38" s="180"/>
      <c r="F38" s="181"/>
      <c r="G38" s="182"/>
      <c r="H38" s="47">
        <f t="shared" si="0"/>
        <v>0</v>
      </c>
      <c r="I38" s="165"/>
      <c r="J38" s="141"/>
      <c r="K38" s="126"/>
      <c r="L38" s="126"/>
      <c r="M38" s="126"/>
      <c r="N38" s="126"/>
      <c r="O38" s="126"/>
      <c r="P38" s="148"/>
      <c r="Q38" s="127"/>
      <c r="V38" s="37" t="str">
        <f t="shared" si="1"/>
        <v/>
      </c>
      <c r="W38" s="38" t="str">
        <f t="shared" si="2"/>
        <v/>
      </c>
      <c r="X38" s="37" t="str">
        <f t="shared" si="3"/>
        <v/>
      </c>
      <c r="Y38" s="38" t="str">
        <f t="shared" si="4"/>
        <v/>
      </c>
      <c r="Z38" s="37" t="str">
        <f t="shared" si="5"/>
        <v/>
      </c>
      <c r="AA38" s="68">
        <f t="shared" si="19"/>
        <v>0</v>
      </c>
      <c r="AB38" s="37" t="str">
        <f t="shared" si="6"/>
        <v/>
      </c>
      <c r="AC38" s="34">
        <f t="shared" si="20"/>
        <v>0</v>
      </c>
      <c r="AD38" s="38">
        <f t="shared" si="21"/>
        <v>0</v>
      </c>
      <c r="AE38" s="38">
        <f t="shared" si="7"/>
        <v>0</v>
      </c>
      <c r="AF38" s="38">
        <f t="shared" si="22"/>
        <v>0</v>
      </c>
      <c r="AG38" s="38">
        <f t="shared" si="8"/>
        <v>0</v>
      </c>
      <c r="AH38" s="38">
        <f t="shared" si="9"/>
        <v>0</v>
      </c>
      <c r="AI38" s="38">
        <f t="shared" si="10"/>
        <v>0</v>
      </c>
      <c r="AJ38" s="38">
        <f t="shared" si="11"/>
        <v>0</v>
      </c>
      <c r="AK38" s="38">
        <f t="shared" si="12"/>
        <v>0</v>
      </c>
      <c r="AL38" s="38">
        <f t="shared" si="13"/>
        <v>0</v>
      </c>
      <c r="AM38" s="38">
        <f t="shared" si="14"/>
        <v>0</v>
      </c>
      <c r="AN38" s="38">
        <f t="shared" si="15"/>
        <v>0</v>
      </c>
      <c r="AO38" s="38">
        <f t="shared" si="16"/>
        <v>0</v>
      </c>
      <c r="AP38" s="38">
        <f t="shared" si="17"/>
        <v>0</v>
      </c>
      <c r="AV38" s="38">
        <f t="shared" si="18"/>
        <v>0</v>
      </c>
    </row>
    <row r="39" spans="1:48" s="34" customFormat="1" ht="11.5" x14ac:dyDescent="0.25">
      <c r="A39" s="83" t="s">
        <v>58</v>
      </c>
      <c r="B39" s="180"/>
      <c r="C39" s="181"/>
      <c r="D39" s="182"/>
      <c r="E39" s="180"/>
      <c r="F39" s="181"/>
      <c r="G39" s="182"/>
      <c r="H39" s="47">
        <f t="shared" si="0"/>
        <v>0</v>
      </c>
      <c r="I39" s="165"/>
      <c r="J39" s="141"/>
      <c r="K39" s="126"/>
      <c r="L39" s="126"/>
      <c r="M39" s="126"/>
      <c r="N39" s="126"/>
      <c r="O39" s="126"/>
      <c r="P39" s="148"/>
      <c r="Q39" s="127"/>
      <c r="V39" s="37" t="str">
        <f t="shared" si="1"/>
        <v/>
      </c>
      <c r="W39" s="38" t="str">
        <f t="shared" si="2"/>
        <v/>
      </c>
      <c r="X39" s="37" t="str">
        <f t="shared" si="3"/>
        <v/>
      </c>
      <c r="Y39" s="38" t="str">
        <f t="shared" si="4"/>
        <v/>
      </c>
      <c r="Z39" s="37" t="str">
        <f t="shared" si="5"/>
        <v/>
      </c>
      <c r="AA39" s="68">
        <f t="shared" si="19"/>
        <v>0</v>
      </c>
      <c r="AB39" s="37" t="str">
        <f t="shared" si="6"/>
        <v/>
      </c>
      <c r="AC39" s="34">
        <f t="shared" si="20"/>
        <v>0</v>
      </c>
      <c r="AD39" s="38">
        <f t="shared" si="21"/>
        <v>0</v>
      </c>
      <c r="AE39" s="38">
        <f t="shared" si="7"/>
        <v>0</v>
      </c>
      <c r="AF39" s="38">
        <f t="shared" si="22"/>
        <v>0</v>
      </c>
      <c r="AG39" s="38">
        <f t="shared" si="8"/>
        <v>0</v>
      </c>
      <c r="AH39" s="38">
        <f t="shared" si="9"/>
        <v>0</v>
      </c>
      <c r="AI39" s="38">
        <f t="shared" si="10"/>
        <v>0</v>
      </c>
      <c r="AJ39" s="38">
        <f t="shared" si="11"/>
        <v>0</v>
      </c>
      <c r="AK39" s="38">
        <f t="shared" si="12"/>
        <v>0</v>
      </c>
      <c r="AL39" s="38">
        <f t="shared" si="13"/>
        <v>0</v>
      </c>
      <c r="AM39" s="38">
        <f t="shared" si="14"/>
        <v>0</v>
      </c>
      <c r="AN39" s="38">
        <f t="shared" si="15"/>
        <v>0</v>
      </c>
      <c r="AO39" s="38">
        <f t="shared" si="16"/>
        <v>0</v>
      </c>
      <c r="AP39" s="38">
        <f t="shared" si="17"/>
        <v>0</v>
      </c>
      <c r="AV39" s="38">
        <f t="shared" si="18"/>
        <v>0</v>
      </c>
    </row>
    <row r="40" spans="1:48" s="34" customFormat="1" ht="11.5" x14ac:dyDescent="0.25">
      <c r="A40" s="83" t="s">
        <v>58</v>
      </c>
      <c r="B40" s="180"/>
      <c r="C40" s="181"/>
      <c r="D40" s="182"/>
      <c r="E40" s="180"/>
      <c r="F40" s="181"/>
      <c r="G40" s="182"/>
      <c r="H40" s="47">
        <f t="shared" si="0"/>
        <v>0</v>
      </c>
      <c r="I40" s="165"/>
      <c r="J40" s="141"/>
      <c r="K40" s="126"/>
      <c r="L40" s="126"/>
      <c r="M40" s="126"/>
      <c r="N40" s="126"/>
      <c r="O40" s="126"/>
      <c r="P40" s="148"/>
      <c r="Q40" s="127"/>
      <c r="V40" s="37" t="str">
        <f t="shared" si="1"/>
        <v/>
      </c>
      <c r="W40" s="38" t="str">
        <f t="shared" si="2"/>
        <v/>
      </c>
      <c r="X40" s="37" t="str">
        <f t="shared" si="3"/>
        <v/>
      </c>
      <c r="Y40" s="38" t="str">
        <f t="shared" si="4"/>
        <v/>
      </c>
      <c r="Z40" s="37" t="str">
        <f t="shared" si="5"/>
        <v/>
      </c>
      <c r="AA40" s="68">
        <f t="shared" si="19"/>
        <v>0</v>
      </c>
      <c r="AB40" s="37" t="str">
        <f t="shared" si="6"/>
        <v/>
      </c>
      <c r="AC40" s="34">
        <f t="shared" si="20"/>
        <v>0</v>
      </c>
      <c r="AD40" s="38">
        <f t="shared" si="21"/>
        <v>0</v>
      </c>
      <c r="AE40" s="38">
        <f t="shared" si="7"/>
        <v>0</v>
      </c>
      <c r="AF40" s="38">
        <f t="shared" si="22"/>
        <v>0</v>
      </c>
      <c r="AG40" s="38">
        <f t="shared" si="8"/>
        <v>0</v>
      </c>
      <c r="AH40" s="38">
        <f t="shared" si="9"/>
        <v>0</v>
      </c>
      <c r="AI40" s="38">
        <f t="shared" si="10"/>
        <v>0</v>
      </c>
      <c r="AJ40" s="38">
        <f t="shared" si="11"/>
        <v>0</v>
      </c>
      <c r="AK40" s="38">
        <f t="shared" si="12"/>
        <v>0</v>
      </c>
      <c r="AL40" s="38">
        <f t="shared" si="13"/>
        <v>0</v>
      </c>
      <c r="AM40" s="38">
        <f t="shared" si="14"/>
        <v>0</v>
      </c>
      <c r="AN40" s="38">
        <f t="shared" si="15"/>
        <v>0</v>
      </c>
      <c r="AO40" s="38">
        <f t="shared" si="16"/>
        <v>0</v>
      </c>
      <c r="AP40" s="38">
        <f t="shared" si="17"/>
        <v>0</v>
      </c>
      <c r="AV40" s="38">
        <f t="shared" si="18"/>
        <v>0</v>
      </c>
    </row>
    <row r="41" spans="1:48" s="34" customFormat="1" ht="11.5" x14ac:dyDescent="0.25">
      <c r="A41" s="83" t="s">
        <v>58</v>
      </c>
      <c r="B41" s="180"/>
      <c r="C41" s="181"/>
      <c r="D41" s="182"/>
      <c r="E41" s="180"/>
      <c r="F41" s="181"/>
      <c r="G41" s="182"/>
      <c r="H41" s="47">
        <f t="shared" si="0"/>
        <v>0</v>
      </c>
      <c r="I41" s="165"/>
      <c r="J41" s="141"/>
      <c r="K41" s="126"/>
      <c r="L41" s="126"/>
      <c r="M41" s="126"/>
      <c r="N41" s="126"/>
      <c r="O41" s="126"/>
      <c r="P41" s="148"/>
      <c r="Q41" s="127"/>
      <c r="V41" s="37" t="str">
        <f t="shared" si="1"/>
        <v/>
      </c>
      <c r="W41" s="38" t="str">
        <f t="shared" si="2"/>
        <v/>
      </c>
      <c r="X41" s="37" t="str">
        <f t="shared" si="3"/>
        <v/>
      </c>
      <c r="Y41" s="38" t="str">
        <f t="shared" si="4"/>
        <v/>
      </c>
      <c r="Z41" s="37" t="str">
        <f t="shared" si="5"/>
        <v/>
      </c>
      <c r="AA41" s="68">
        <f t="shared" si="19"/>
        <v>0</v>
      </c>
      <c r="AB41" s="37" t="str">
        <f t="shared" si="6"/>
        <v/>
      </c>
      <c r="AC41" s="34">
        <f t="shared" si="20"/>
        <v>0</v>
      </c>
      <c r="AD41" s="38">
        <f t="shared" si="21"/>
        <v>0</v>
      </c>
      <c r="AE41" s="38">
        <f t="shared" si="7"/>
        <v>0</v>
      </c>
      <c r="AF41" s="38">
        <f t="shared" si="22"/>
        <v>0</v>
      </c>
      <c r="AG41" s="38">
        <f t="shared" si="8"/>
        <v>0</v>
      </c>
      <c r="AH41" s="38">
        <f t="shared" si="9"/>
        <v>0</v>
      </c>
      <c r="AI41" s="38">
        <f t="shared" si="10"/>
        <v>0</v>
      </c>
      <c r="AJ41" s="38">
        <f t="shared" si="11"/>
        <v>0</v>
      </c>
      <c r="AK41" s="38">
        <f t="shared" si="12"/>
        <v>0</v>
      </c>
      <c r="AL41" s="38">
        <f t="shared" si="13"/>
        <v>0</v>
      </c>
      <c r="AM41" s="38">
        <f t="shared" si="14"/>
        <v>0</v>
      </c>
      <c r="AN41" s="38">
        <f t="shared" si="15"/>
        <v>0</v>
      </c>
      <c r="AO41" s="38">
        <f t="shared" si="16"/>
        <v>0</v>
      </c>
      <c r="AP41" s="38">
        <f t="shared" si="17"/>
        <v>0</v>
      </c>
      <c r="AV41" s="38">
        <f t="shared" si="18"/>
        <v>0</v>
      </c>
    </row>
    <row r="42" spans="1:48" s="34" customFormat="1" ht="11.5" x14ac:dyDescent="0.25">
      <c r="A42" s="83" t="s">
        <v>58</v>
      </c>
      <c r="B42" s="180"/>
      <c r="C42" s="181"/>
      <c r="D42" s="182"/>
      <c r="E42" s="180"/>
      <c r="F42" s="181"/>
      <c r="G42" s="182"/>
      <c r="H42" s="47">
        <f t="shared" si="0"/>
        <v>0</v>
      </c>
      <c r="I42" s="165"/>
      <c r="J42" s="141"/>
      <c r="K42" s="126"/>
      <c r="L42" s="126"/>
      <c r="M42" s="126"/>
      <c r="N42" s="126"/>
      <c r="O42" s="126"/>
      <c r="P42" s="148"/>
      <c r="Q42" s="127"/>
      <c r="V42" s="37" t="str">
        <f t="shared" si="1"/>
        <v/>
      </c>
      <c r="W42" s="38" t="str">
        <f t="shared" si="2"/>
        <v/>
      </c>
      <c r="X42" s="37" t="str">
        <f t="shared" si="3"/>
        <v/>
      </c>
      <c r="Y42" s="38" t="str">
        <f t="shared" si="4"/>
        <v/>
      </c>
      <c r="Z42" s="37" t="str">
        <f t="shared" si="5"/>
        <v/>
      </c>
      <c r="AA42" s="68">
        <f t="shared" si="19"/>
        <v>0</v>
      </c>
      <c r="AB42" s="37" t="str">
        <f t="shared" si="6"/>
        <v/>
      </c>
      <c r="AC42" s="34">
        <f t="shared" si="20"/>
        <v>0</v>
      </c>
      <c r="AD42" s="38">
        <f t="shared" si="21"/>
        <v>0</v>
      </c>
      <c r="AE42" s="38">
        <f t="shared" si="7"/>
        <v>0</v>
      </c>
      <c r="AF42" s="38">
        <f t="shared" si="22"/>
        <v>0</v>
      </c>
      <c r="AG42" s="38">
        <f t="shared" si="8"/>
        <v>0</v>
      </c>
      <c r="AH42" s="38">
        <f t="shared" si="9"/>
        <v>0</v>
      </c>
      <c r="AI42" s="38">
        <f t="shared" si="10"/>
        <v>0</v>
      </c>
      <c r="AJ42" s="38">
        <f t="shared" si="11"/>
        <v>0</v>
      </c>
      <c r="AK42" s="38">
        <f t="shared" si="12"/>
        <v>0</v>
      </c>
      <c r="AL42" s="38">
        <f t="shared" si="13"/>
        <v>0</v>
      </c>
      <c r="AM42" s="38">
        <f t="shared" si="14"/>
        <v>0</v>
      </c>
      <c r="AN42" s="38">
        <f t="shared" si="15"/>
        <v>0</v>
      </c>
      <c r="AO42" s="38">
        <f t="shared" si="16"/>
        <v>0</v>
      </c>
      <c r="AP42" s="38">
        <f t="shared" si="17"/>
        <v>0</v>
      </c>
      <c r="AV42" s="38">
        <f t="shared" si="18"/>
        <v>0</v>
      </c>
    </row>
    <row r="43" spans="1:48" s="34" customFormat="1" ht="11.5" x14ac:dyDescent="0.25">
      <c r="A43" s="83" t="s">
        <v>58</v>
      </c>
      <c r="B43" s="180"/>
      <c r="C43" s="181"/>
      <c r="D43" s="182"/>
      <c r="E43" s="180"/>
      <c r="F43" s="181"/>
      <c r="G43" s="182"/>
      <c r="H43" s="47">
        <f t="shared" si="0"/>
        <v>0</v>
      </c>
      <c r="I43" s="165"/>
      <c r="J43" s="141"/>
      <c r="K43" s="126"/>
      <c r="L43" s="126"/>
      <c r="M43" s="126"/>
      <c r="N43" s="126"/>
      <c r="O43" s="126"/>
      <c r="P43" s="148"/>
      <c r="Q43" s="127"/>
      <c r="V43" s="37" t="str">
        <f t="shared" si="1"/>
        <v/>
      </c>
      <c r="W43" s="38" t="str">
        <f t="shared" si="2"/>
        <v/>
      </c>
      <c r="X43" s="37" t="str">
        <f t="shared" si="3"/>
        <v/>
      </c>
      <c r="Y43" s="38" t="str">
        <f t="shared" si="4"/>
        <v/>
      </c>
      <c r="Z43" s="37" t="str">
        <f t="shared" si="5"/>
        <v/>
      </c>
      <c r="AA43" s="68">
        <f t="shared" si="19"/>
        <v>0</v>
      </c>
      <c r="AB43" s="37" t="str">
        <f t="shared" si="6"/>
        <v/>
      </c>
      <c r="AC43" s="34">
        <f t="shared" si="20"/>
        <v>0</v>
      </c>
      <c r="AD43" s="38">
        <f t="shared" si="21"/>
        <v>0</v>
      </c>
      <c r="AE43" s="38">
        <f t="shared" si="7"/>
        <v>0</v>
      </c>
      <c r="AF43" s="38">
        <f t="shared" si="22"/>
        <v>0</v>
      </c>
      <c r="AG43" s="38">
        <f t="shared" si="8"/>
        <v>0</v>
      </c>
      <c r="AH43" s="38">
        <f t="shared" si="9"/>
        <v>0</v>
      </c>
      <c r="AI43" s="38">
        <f t="shared" si="10"/>
        <v>0</v>
      </c>
      <c r="AJ43" s="38">
        <f t="shared" si="11"/>
        <v>0</v>
      </c>
      <c r="AK43" s="38">
        <f t="shared" si="12"/>
        <v>0</v>
      </c>
      <c r="AL43" s="38">
        <f t="shared" si="13"/>
        <v>0</v>
      </c>
      <c r="AM43" s="38">
        <f t="shared" si="14"/>
        <v>0</v>
      </c>
      <c r="AN43" s="38">
        <f t="shared" si="15"/>
        <v>0</v>
      </c>
      <c r="AO43" s="38">
        <f t="shared" si="16"/>
        <v>0</v>
      </c>
      <c r="AP43" s="38">
        <f t="shared" si="17"/>
        <v>0</v>
      </c>
      <c r="AV43" s="38">
        <f t="shared" si="18"/>
        <v>0</v>
      </c>
    </row>
    <row r="44" spans="1:48" s="34" customFormat="1" ht="11.5" x14ac:dyDescent="0.25">
      <c r="A44" s="83" t="s">
        <v>58</v>
      </c>
      <c r="B44" s="180"/>
      <c r="C44" s="181"/>
      <c r="D44" s="182"/>
      <c r="E44" s="180"/>
      <c r="F44" s="181"/>
      <c r="G44" s="182"/>
      <c r="H44" s="47">
        <f t="shared" si="0"/>
        <v>0</v>
      </c>
      <c r="I44" s="165"/>
      <c r="J44" s="141"/>
      <c r="K44" s="126"/>
      <c r="L44" s="126"/>
      <c r="M44" s="126"/>
      <c r="N44" s="126"/>
      <c r="O44" s="126"/>
      <c r="P44" s="148"/>
      <c r="Q44" s="127"/>
      <c r="V44" s="37" t="str">
        <f t="shared" si="1"/>
        <v/>
      </c>
      <c r="W44" s="38" t="str">
        <f t="shared" si="2"/>
        <v/>
      </c>
      <c r="X44" s="37" t="str">
        <f t="shared" si="3"/>
        <v/>
      </c>
      <c r="Y44" s="38" t="str">
        <f t="shared" si="4"/>
        <v/>
      </c>
      <c r="Z44" s="37" t="str">
        <f t="shared" si="5"/>
        <v/>
      </c>
      <c r="AA44" s="68">
        <f t="shared" si="19"/>
        <v>0</v>
      </c>
      <c r="AB44" s="37" t="str">
        <f t="shared" si="6"/>
        <v/>
      </c>
      <c r="AC44" s="34">
        <f t="shared" si="20"/>
        <v>0</v>
      </c>
      <c r="AD44" s="38">
        <f t="shared" si="21"/>
        <v>0</v>
      </c>
      <c r="AE44" s="38">
        <f t="shared" si="7"/>
        <v>0</v>
      </c>
      <c r="AF44" s="38">
        <f t="shared" si="22"/>
        <v>0</v>
      </c>
      <c r="AG44" s="38">
        <f t="shared" si="8"/>
        <v>0</v>
      </c>
      <c r="AH44" s="38">
        <f t="shared" si="9"/>
        <v>0</v>
      </c>
      <c r="AI44" s="38">
        <f t="shared" si="10"/>
        <v>0</v>
      </c>
      <c r="AJ44" s="38">
        <f t="shared" si="11"/>
        <v>0</v>
      </c>
      <c r="AK44" s="38">
        <f t="shared" si="12"/>
        <v>0</v>
      </c>
      <c r="AL44" s="38">
        <f t="shared" si="13"/>
        <v>0</v>
      </c>
      <c r="AM44" s="38">
        <f t="shared" si="14"/>
        <v>0</v>
      </c>
      <c r="AN44" s="38">
        <f t="shared" si="15"/>
        <v>0</v>
      </c>
      <c r="AO44" s="38">
        <f t="shared" si="16"/>
        <v>0</v>
      </c>
      <c r="AP44" s="38">
        <f t="shared" si="17"/>
        <v>0</v>
      </c>
      <c r="AV44" s="38">
        <f t="shared" si="18"/>
        <v>0</v>
      </c>
    </row>
    <row r="45" spans="1:48" s="34" customFormat="1" ht="11.5" x14ac:dyDescent="0.25">
      <c r="A45" s="83" t="s">
        <v>58</v>
      </c>
      <c r="B45" s="180"/>
      <c r="C45" s="181"/>
      <c r="D45" s="182"/>
      <c r="E45" s="180"/>
      <c r="F45" s="181"/>
      <c r="G45" s="182"/>
      <c r="H45" s="47">
        <f t="shared" si="0"/>
        <v>0</v>
      </c>
      <c r="I45" s="165"/>
      <c r="J45" s="141"/>
      <c r="K45" s="126"/>
      <c r="L45" s="126"/>
      <c r="M45" s="126"/>
      <c r="N45" s="126"/>
      <c r="O45" s="126"/>
      <c r="P45" s="148"/>
      <c r="Q45" s="127"/>
      <c r="V45" s="37" t="str">
        <f t="shared" si="1"/>
        <v/>
      </c>
      <c r="W45" s="38" t="str">
        <f t="shared" si="2"/>
        <v/>
      </c>
      <c r="X45" s="37" t="str">
        <f t="shared" si="3"/>
        <v/>
      </c>
      <c r="Y45" s="38" t="str">
        <f t="shared" si="4"/>
        <v/>
      </c>
      <c r="Z45" s="37" t="str">
        <f t="shared" si="5"/>
        <v/>
      </c>
      <c r="AA45" s="68">
        <f t="shared" si="19"/>
        <v>0</v>
      </c>
      <c r="AB45" s="37" t="str">
        <f t="shared" si="6"/>
        <v/>
      </c>
      <c r="AC45" s="34">
        <f t="shared" si="20"/>
        <v>0</v>
      </c>
      <c r="AD45" s="38">
        <f t="shared" si="21"/>
        <v>0</v>
      </c>
      <c r="AE45" s="38">
        <f t="shared" si="7"/>
        <v>0</v>
      </c>
      <c r="AF45" s="38">
        <f t="shared" si="22"/>
        <v>0</v>
      </c>
      <c r="AG45" s="38">
        <f t="shared" si="8"/>
        <v>0</v>
      </c>
      <c r="AH45" s="38">
        <f t="shared" si="9"/>
        <v>0</v>
      </c>
      <c r="AI45" s="38">
        <f t="shared" si="10"/>
        <v>0</v>
      </c>
      <c r="AJ45" s="38">
        <f t="shared" si="11"/>
        <v>0</v>
      </c>
      <c r="AK45" s="38">
        <f t="shared" si="12"/>
        <v>0</v>
      </c>
      <c r="AL45" s="38">
        <f t="shared" si="13"/>
        <v>0</v>
      </c>
      <c r="AM45" s="38">
        <f t="shared" si="14"/>
        <v>0</v>
      </c>
      <c r="AN45" s="38">
        <f t="shared" si="15"/>
        <v>0</v>
      </c>
      <c r="AO45" s="38">
        <f t="shared" si="16"/>
        <v>0</v>
      </c>
      <c r="AP45" s="38">
        <f t="shared" si="17"/>
        <v>0</v>
      </c>
      <c r="AV45" s="38">
        <f t="shared" si="18"/>
        <v>0</v>
      </c>
    </row>
    <row r="46" spans="1:48" s="34" customFormat="1" ht="11.5" x14ac:dyDescent="0.25">
      <c r="A46" s="83" t="s">
        <v>58</v>
      </c>
      <c r="B46" s="180"/>
      <c r="C46" s="181"/>
      <c r="D46" s="182"/>
      <c r="E46" s="180"/>
      <c r="F46" s="181"/>
      <c r="G46" s="182"/>
      <c r="H46" s="47">
        <f t="shared" si="0"/>
        <v>0</v>
      </c>
      <c r="I46" s="165"/>
      <c r="J46" s="141"/>
      <c r="K46" s="126"/>
      <c r="L46" s="126"/>
      <c r="M46" s="126"/>
      <c r="N46" s="126"/>
      <c r="O46" s="126"/>
      <c r="P46" s="148"/>
      <c r="Q46" s="127"/>
      <c r="V46" s="37" t="str">
        <f t="shared" si="1"/>
        <v/>
      </c>
      <c r="W46" s="38" t="str">
        <f t="shared" si="2"/>
        <v/>
      </c>
      <c r="X46" s="37" t="str">
        <f t="shared" si="3"/>
        <v/>
      </c>
      <c r="Y46" s="38" t="str">
        <f t="shared" si="4"/>
        <v/>
      </c>
      <c r="Z46" s="37" t="str">
        <f t="shared" si="5"/>
        <v/>
      </c>
      <c r="AA46" s="68">
        <f t="shared" si="19"/>
        <v>0</v>
      </c>
      <c r="AB46" s="37" t="str">
        <f t="shared" si="6"/>
        <v/>
      </c>
      <c r="AC46" s="34">
        <f t="shared" si="20"/>
        <v>0</v>
      </c>
      <c r="AD46" s="38">
        <f t="shared" si="21"/>
        <v>0</v>
      </c>
      <c r="AE46" s="38">
        <f t="shared" si="7"/>
        <v>0</v>
      </c>
      <c r="AF46" s="38">
        <f t="shared" si="22"/>
        <v>0</v>
      </c>
      <c r="AG46" s="38">
        <f t="shared" si="8"/>
        <v>0</v>
      </c>
      <c r="AH46" s="38">
        <f t="shared" si="9"/>
        <v>0</v>
      </c>
      <c r="AI46" s="38">
        <f t="shared" si="10"/>
        <v>0</v>
      </c>
      <c r="AJ46" s="38">
        <f t="shared" si="11"/>
        <v>0</v>
      </c>
      <c r="AK46" s="38">
        <f t="shared" si="12"/>
        <v>0</v>
      </c>
      <c r="AL46" s="38">
        <f t="shared" si="13"/>
        <v>0</v>
      </c>
      <c r="AM46" s="38">
        <f t="shared" si="14"/>
        <v>0</v>
      </c>
      <c r="AN46" s="38">
        <f t="shared" si="15"/>
        <v>0</v>
      </c>
      <c r="AO46" s="38">
        <f t="shared" si="16"/>
        <v>0</v>
      </c>
      <c r="AP46" s="38">
        <f t="shared" si="17"/>
        <v>0</v>
      </c>
      <c r="AV46" s="38">
        <f t="shared" si="18"/>
        <v>0</v>
      </c>
    </row>
    <row r="47" spans="1:48" s="34" customFormat="1" ht="11.5" x14ac:dyDescent="0.25">
      <c r="A47" s="83" t="s">
        <v>58</v>
      </c>
      <c r="B47" s="180"/>
      <c r="C47" s="181"/>
      <c r="D47" s="182"/>
      <c r="E47" s="180"/>
      <c r="F47" s="181"/>
      <c r="G47" s="182"/>
      <c r="H47" s="47">
        <f t="shared" si="0"/>
        <v>0</v>
      </c>
      <c r="I47" s="165"/>
      <c r="J47" s="141"/>
      <c r="K47" s="126"/>
      <c r="L47" s="126"/>
      <c r="M47" s="126"/>
      <c r="N47" s="126"/>
      <c r="O47" s="126"/>
      <c r="P47" s="148"/>
      <c r="Q47" s="127"/>
      <c r="V47" s="37" t="str">
        <f t="shared" si="1"/>
        <v/>
      </c>
      <c r="W47" s="38" t="str">
        <f t="shared" si="2"/>
        <v/>
      </c>
      <c r="X47" s="37" t="str">
        <f t="shared" si="3"/>
        <v/>
      </c>
      <c r="Y47" s="38" t="str">
        <f t="shared" si="4"/>
        <v/>
      </c>
      <c r="Z47" s="37" t="str">
        <f t="shared" si="5"/>
        <v/>
      </c>
      <c r="AA47" s="68">
        <f t="shared" si="19"/>
        <v>0</v>
      </c>
      <c r="AB47" s="37" t="str">
        <f t="shared" si="6"/>
        <v/>
      </c>
      <c r="AC47" s="34">
        <f t="shared" si="20"/>
        <v>0</v>
      </c>
      <c r="AD47" s="38">
        <f t="shared" si="21"/>
        <v>0</v>
      </c>
      <c r="AE47" s="38">
        <f t="shared" si="7"/>
        <v>0</v>
      </c>
      <c r="AF47" s="38">
        <f t="shared" si="22"/>
        <v>0</v>
      </c>
      <c r="AG47" s="38">
        <f t="shared" si="8"/>
        <v>0</v>
      </c>
      <c r="AH47" s="38">
        <f t="shared" si="9"/>
        <v>0</v>
      </c>
      <c r="AI47" s="38">
        <f t="shared" si="10"/>
        <v>0</v>
      </c>
      <c r="AJ47" s="38">
        <f t="shared" si="11"/>
        <v>0</v>
      </c>
      <c r="AK47" s="38">
        <f t="shared" si="12"/>
        <v>0</v>
      </c>
      <c r="AL47" s="38">
        <f t="shared" si="13"/>
        <v>0</v>
      </c>
      <c r="AM47" s="38">
        <f t="shared" si="14"/>
        <v>0</v>
      </c>
      <c r="AN47" s="38">
        <f t="shared" si="15"/>
        <v>0</v>
      </c>
      <c r="AO47" s="38">
        <f t="shared" si="16"/>
        <v>0</v>
      </c>
      <c r="AP47" s="38">
        <f t="shared" si="17"/>
        <v>0</v>
      </c>
      <c r="AV47" s="38">
        <f t="shared" si="18"/>
        <v>0</v>
      </c>
    </row>
    <row r="48" spans="1:48" s="34" customFormat="1" ht="11.5" x14ac:dyDescent="0.25">
      <c r="A48" s="83" t="s">
        <v>58</v>
      </c>
      <c r="B48" s="268"/>
      <c r="C48" s="269"/>
      <c r="D48" s="270"/>
      <c r="E48" s="268"/>
      <c r="F48" s="269"/>
      <c r="G48" s="270"/>
      <c r="H48" s="137">
        <f t="shared" si="0"/>
        <v>0</v>
      </c>
      <c r="I48" s="166"/>
      <c r="J48" s="142"/>
      <c r="K48" s="138"/>
      <c r="L48" s="138"/>
      <c r="M48" s="138"/>
      <c r="N48" s="138"/>
      <c r="O48" s="138"/>
      <c r="P48" s="149"/>
      <c r="Q48" s="139"/>
      <c r="V48" s="37" t="str">
        <f t="shared" si="1"/>
        <v/>
      </c>
      <c r="W48" s="38" t="str">
        <f t="shared" si="2"/>
        <v/>
      </c>
      <c r="X48" s="37" t="str">
        <f t="shared" si="3"/>
        <v/>
      </c>
      <c r="Y48" s="38" t="str">
        <f t="shared" si="4"/>
        <v/>
      </c>
      <c r="Z48" s="37" t="str">
        <f t="shared" si="5"/>
        <v/>
      </c>
      <c r="AA48" s="68">
        <f t="shared" si="19"/>
        <v>0</v>
      </c>
      <c r="AB48" s="37" t="str">
        <f t="shared" si="6"/>
        <v/>
      </c>
      <c r="AC48" s="34">
        <f t="shared" si="20"/>
        <v>0</v>
      </c>
      <c r="AD48" s="38">
        <f t="shared" si="21"/>
        <v>0</v>
      </c>
      <c r="AE48" s="38">
        <f t="shared" si="7"/>
        <v>0</v>
      </c>
      <c r="AF48" s="38">
        <f t="shared" si="22"/>
        <v>0</v>
      </c>
      <c r="AG48" s="38">
        <f t="shared" si="8"/>
        <v>0</v>
      </c>
      <c r="AH48" s="38">
        <f t="shared" si="9"/>
        <v>0</v>
      </c>
      <c r="AI48" s="38">
        <f t="shared" si="10"/>
        <v>0</v>
      </c>
      <c r="AJ48" s="38">
        <f t="shared" si="11"/>
        <v>0</v>
      </c>
      <c r="AK48" s="38">
        <f t="shared" si="12"/>
        <v>0</v>
      </c>
      <c r="AL48" s="38">
        <f t="shared" si="13"/>
        <v>0</v>
      </c>
      <c r="AM48" s="38">
        <f t="shared" si="14"/>
        <v>0</v>
      </c>
      <c r="AN48" s="38">
        <f t="shared" si="15"/>
        <v>0</v>
      </c>
      <c r="AO48" s="38">
        <f t="shared" si="16"/>
        <v>0</v>
      </c>
      <c r="AP48" s="38">
        <f t="shared" si="17"/>
        <v>0</v>
      </c>
      <c r="AV48" s="38">
        <f t="shared" si="18"/>
        <v>0</v>
      </c>
    </row>
    <row r="49" spans="1:41" s="34" customFormat="1" ht="12.75" customHeight="1" x14ac:dyDescent="0.25">
      <c r="A49" s="84"/>
      <c r="B49" s="274" t="s">
        <v>55</v>
      </c>
      <c r="C49" s="275"/>
      <c r="D49" s="275"/>
      <c r="E49" s="275"/>
      <c r="F49" s="275"/>
      <c r="G49" s="275"/>
      <c r="H49" s="276"/>
      <c r="I49" s="175"/>
      <c r="J49" s="175"/>
      <c r="K49" s="176"/>
      <c r="L49" s="176"/>
      <c r="M49" s="176"/>
      <c r="N49" s="176"/>
      <c r="O49" s="176"/>
      <c r="P49" s="177"/>
      <c r="Q49" s="178"/>
      <c r="T49" s="37" t="str">
        <f>IF(H49=0,"",IF(OR(B49=0,E49=0,B49&gt;EOMONTH(debut,12),E49&lt;debut),"",IF(H49-D49=0,"",WORKDAY(MAX(debut-1,B49),1,param_jours_feries))))</f>
        <v/>
      </c>
      <c r="U49" s="37"/>
      <c r="V49" s="38" t="str">
        <f>IF(T49="","",E49-T49+IF(G49&gt;0,1,0))</f>
        <v/>
      </c>
      <c r="W49" s="37" t="str">
        <f>IF(H49=0,"",IF(OR(B49=0,E49=0,B49&gt;EOMONTH(debut,12),E49&lt;debut),"",IF(D49&gt;0,MAX(debut,B49),IF(T49=E49,"",MAX(debut,T49)))))</f>
        <v/>
      </c>
      <c r="X49" s="38" t="str">
        <f>IF(W49="","",E49-W49)</f>
        <v/>
      </c>
      <c r="Y49" s="100"/>
      <c r="Z49" s="101"/>
      <c r="AA49" s="100"/>
      <c r="AB49" s="102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</row>
    <row r="50" spans="1:41" s="34" customFormat="1" ht="3" customHeight="1" x14ac:dyDescent="0.25">
      <c r="A50" s="179"/>
      <c r="B50" s="169"/>
      <c r="C50" s="169"/>
      <c r="D50" s="170"/>
      <c r="E50" s="169"/>
      <c r="F50" s="169"/>
      <c r="G50" s="170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T50" s="37"/>
      <c r="U50" s="37"/>
      <c r="V50" s="38"/>
      <c r="W50" s="37"/>
      <c r="X50" s="38"/>
      <c r="Y50" s="100"/>
      <c r="Z50" s="101"/>
      <c r="AA50" s="100"/>
      <c r="AB50" s="102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</row>
    <row r="51" spans="1:41" s="34" customFormat="1" ht="3" customHeight="1" x14ac:dyDescent="0.25">
      <c r="A51" s="179"/>
      <c r="B51" s="172"/>
      <c r="C51" s="172"/>
      <c r="D51" s="173"/>
      <c r="E51" s="172"/>
      <c r="F51" s="172"/>
      <c r="G51" s="173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T51" s="37"/>
      <c r="U51" s="37"/>
      <c r="V51" s="38"/>
      <c r="W51" s="37"/>
      <c r="X51" s="38"/>
      <c r="Y51" s="100"/>
      <c r="Z51" s="101"/>
      <c r="AA51" s="100"/>
      <c r="AB51" s="102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</row>
    <row r="52" spans="1:41" x14ac:dyDescent="0.25">
      <c r="A52" s="34"/>
      <c r="B52" s="226" t="s">
        <v>71</v>
      </c>
      <c r="C52" s="227"/>
      <c r="D52" s="228"/>
      <c r="E52" s="228"/>
      <c r="F52" s="229"/>
      <c r="G52" s="229"/>
      <c r="H52" s="41" t="e">
        <f>SUM(h_JOuvrés)/SUM(d_total)</f>
        <v>#DIV/0!</v>
      </c>
      <c r="I52" s="168">
        <f>SUM(J52:Q52)</f>
        <v>0</v>
      </c>
      <c r="J52" s="80">
        <f>SUM(h_CP)</f>
        <v>0</v>
      </c>
      <c r="K52" s="77">
        <f>SUM(h_CPan)</f>
        <v>0</v>
      </c>
      <c r="L52" s="78">
        <f>SUM(h_CPex)</f>
        <v>0</v>
      </c>
      <c r="M52" s="85">
        <f>SUM(h_Q1S)</f>
        <v>0</v>
      </c>
      <c r="N52" s="87">
        <f>SUM(h_Q1M)</f>
        <v>0</v>
      </c>
      <c r="O52" s="75">
        <f>SUM(h_Q2)</f>
        <v>0</v>
      </c>
      <c r="P52" s="153">
        <f>SUM(h_CET)</f>
        <v>0</v>
      </c>
      <c r="Q52" s="89">
        <f>SUM(h_DEA)</f>
        <v>0</v>
      </c>
      <c r="S52" s="119"/>
    </row>
    <row r="53" spans="1:41" x14ac:dyDescent="0.25">
      <c r="A53" s="34"/>
      <c r="B53" s="264" t="s">
        <v>72</v>
      </c>
      <c r="C53" s="265"/>
      <c r="D53" s="266"/>
      <c r="E53" s="266"/>
      <c r="F53" s="267"/>
      <c r="G53" s="267"/>
      <c r="H53" s="42" t="e">
        <f>1-H52</f>
        <v>#DIV/0!</v>
      </c>
      <c r="I53" s="168">
        <f>SUM(J53:Q53)</f>
        <v>0</v>
      </c>
      <c r="J53" s="81">
        <f>SUM(d_CP)-J52</f>
        <v>0</v>
      </c>
      <c r="K53" s="114">
        <f>SUM(d_Cpan)-K52</f>
        <v>0</v>
      </c>
      <c r="L53" s="79">
        <f>SUM(d_CPex)-L52</f>
        <v>0</v>
      </c>
      <c r="M53" s="86">
        <f>SUM(d_Q1S)-M52</f>
        <v>0</v>
      </c>
      <c r="N53" s="88">
        <f>SUM(d_Q1M)-N52</f>
        <v>0</v>
      </c>
      <c r="O53" s="76">
        <f>SUM(d_Q2)-O52</f>
        <v>0</v>
      </c>
      <c r="P53" s="154">
        <f>SUM(d_CET)-P52</f>
        <v>0</v>
      </c>
      <c r="Q53" s="90">
        <f>SUM(d_dea)-Q52</f>
        <v>0</v>
      </c>
      <c r="S53" s="119"/>
    </row>
    <row r="54" spans="1:41" ht="7.5" customHeight="1" x14ac:dyDescent="0.25"/>
    <row r="55" spans="1:41" x14ac:dyDescent="0.25">
      <c r="B55" s="73" t="s">
        <v>73</v>
      </c>
      <c r="E55" s="146">
        <f>DATE(AnEnCours,1,1)</f>
        <v>46023</v>
      </c>
      <c r="F55" s="146">
        <f>EDATE(E55,1)</f>
        <v>46054</v>
      </c>
      <c r="G55" s="146">
        <f>EDATE(F55,1)</f>
        <v>46082</v>
      </c>
      <c r="H55" s="146">
        <f t="shared" ref="H55:O55" si="23">EDATE(G55,1)</f>
        <v>46113</v>
      </c>
      <c r="I55" s="146">
        <f>EDATE(H55,1)</f>
        <v>46143</v>
      </c>
      <c r="J55" s="146">
        <f>EDATE(I55,1)</f>
        <v>46174</v>
      </c>
      <c r="K55" s="146">
        <f t="shared" si="23"/>
        <v>46204</v>
      </c>
      <c r="L55" s="146">
        <f t="shared" si="23"/>
        <v>46235</v>
      </c>
      <c r="M55" s="146">
        <f t="shared" si="23"/>
        <v>46266</v>
      </c>
      <c r="N55" s="146">
        <f t="shared" si="23"/>
        <v>46296</v>
      </c>
      <c r="O55" s="146">
        <f t="shared" si="23"/>
        <v>46327</v>
      </c>
      <c r="P55" s="146">
        <f>EDATE(O55,1)</f>
        <v>46357</v>
      </c>
      <c r="Q55" s="146">
        <f>EDATE(P55,1)</f>
        <v>46388</v>
      </c>
      <c r="R55" s="115"/>
    </row>
    <row r="56" spans="1:41" x14ac:dyDescent="0.25">
      <c r="B56" s="257" t="s">
        <v>61</v>
      </c>
      <c r="C56" s="257"/>
      <c r="D56" s="257"/>
      <c r="E56" s="121">
        <f t="shared" ref="E56:Q56" si="24">SUMIF($Z$16:$Z$49,E$55,$AF$16:$AF$49)+SUMIF($AB$16:$AB$49,E$55,$AM$16:$AM$49)</f>
        <v>0</v>
      </c>
      <c r="F56" s="121">
        <f t="shared" si="24"/>
        <v>0</v>
      </c>
      <c r="G56" s="121">
        <f t="shared" si="24"/>
        <v>0</v>
      </c>
      <c r="H56" s="121">
        <f t="shared" si="24"/>
        <v>0</v>
      </c>
      <c r="I56" s="121">
        <f t="shared" si="24"/>
        <v>0</v>
      </c>
      <c r="J56" s="121">
        <f t="shared" si="24"/>
        <v>0</v>
      </c>
      <c r="K56" s="121">
        <f t="shared" si="24"/>
        <v>0</v>
      </c>
      <c r="L56" s="121">
        <f t="shared" si="24"/>
        <v>0</v>
      </c>
      <c r="M56" s="121">
        <f t="shared" si="24"/>
        <v>0</v>
      </c>
      <c r="N56" s="121">
        <f t="shared" si="24"/>
        <v>0</v>
      </c>
      <c r="O56" s="121">
        <f t="shared" si="24"/>
        <v>0</v>
      </c>
      <c r="P56" s="121">
        <f t="shared" si="24"/>
        <v>0</v>
      </c>
      <c r="Q56" s="121">
        <f t="shared" si="24"/>
        <v>0</v>
      </c>
      <c r="R56" s="115"/>
    </row>
    <row r="57" spans="1:41" x14ac:dyDescent="0.25">
      <c r="B57" s="257" t="s">
        <v>67</v>
      </c>
      <c r="C57" s="257"/>
      <c r="D57" s="257"/>
      <c r="E57" s="121">
        <f t="shared" ref="E57:Q57" si="25">SUMIF($Z$16:$Z$49,E$55,$AJ$16:$AJ$49)+SUMIF($AB$16:$AB$49,E$55,$AQ$16:$AQ$49)</f>
        <v>0</v>
      </c>
      <c r="F57" s="121">
        <f t="shared" si="25"/>
        <v>0</v>
      </c>
      <c r="G57" s="121">
        <f t="shared" si="25"/>
        <v>0</v>
      </c>
      <c r="H57" s="121">
        <f t="shared" si="25"/>
        <v>0</v>
      </c>
      <c r="I57" s="121">
        <f t="shared" si="25"/>
        <v>0</v>
      </c>
      <c r="J57" s="121">
        <f t="shared" si="25"/>
        <v>0</v>
      </c>
      <c r="K57" s="121">
        <f t="shared" si="25"/>
        <v>0</v>
      </c>
      <c r="L57" s="121">
        <f t="shared" si="25"/>
        <v>0</v>
      </c>
      <c r="M57" s="121">
        <f t="shared" si="25"/>
        <v>0</v>
      </c>
      <c r="N57" s="121">
        <f t="shared" si="25"/>
        <v>0</v>
      </c>
      <c r="O57" s="121">
        <f t="shared" si="25"/>
        <v>0</v>
      </c>
      <c r="P57" s="121">
        <f t="shared" si="25"/>
        <v>0</v>
      </c>
      <c r="Q57" s="121">
        <f t="shared" si="25"/>
        <v>0</v>
      </c>
      <c r="R57" s="116"/>
    </row>
    <row r="58" spans="1:41" x14ac:dyDescent="0.25">
      <c r="B58" s="257" t="s">
        <v>60</v>
      </c>
      <c r="C58" s="257"/>
      <c r="D58" s="257"/>
      <c r="E58" s="121">
        <f t="shared" ref="E58:Q58" si="26">SUMIF($Z$16:$Z$49,E$55,$AE$16:$AE$49)+SUMIF($AB$16:$AB$49,E$55,$AL$16:$AL$49)</f>
        <v>0</v>
      </c>
      <c r="F58" s="121">
        <f t="shared" si="26"/>
        <v>0</v>
      </c>
      <c r="G58" s="121">
        <f t="shared" si="26"/>
        <v>0</v>
      </c>
      <c r="H58" s="121">
        <f t="shared" si="26"/>
        <v>0</v>
      </c>
      <c r="I58" s="121">
        <f t="shared" si="26"/>
        <v>0</v>
      </c>
      <c r="J58" s="121">
        <f t="shared" si="26"/>
        <v>0</v>
      </c>
      <c r="K58" s="121">
        <f t="shared" si="26"/>
        <v>0</v>
      </c>
      <c r="L58" s="121">
        <f t="shared" si="26"/>
        <v>0</v>
      </c>
      <c r="M58" s="121">
        <f t="shared" si="26"/>
        <v>0</v>
      </c>
      <c r="N58" s="121">
        <f t="shared" si="26"/>
        <v>0</v>
      </c>
      <c r="O58" s="121">
        <f t="shared" si="26"/>
        <v>0</v>
      </c>
      <c r="P58" s="121">
        <f t="shared" si="26"/>
        <v>0</v>
      </c>
      <c r="Q58" s="121">
        <f t="shared" si="26"/>
        <v>0</v>
      </c>
      <c r="R58" s="116"/>
    </row>
    <row r="59" spans="1:41" x14ac:dyDescent="0.25">
      <c r="B59" s="257" t="s">
        <v>74</v>
      </c>
      <c r="C59" s="257"/>
      <c r="D59" s="257"/>
      <c r="E59" s="121">
        <f t="shared" ref="E59:Q59" si="27">SUMIF($Z$16:$Z$49,E$55,$AG$16:$AG$49)+SUMIF($AB$16:$AB$49,E$55,$AN$16:$AN$49)</f>
        <v>0</v>
      </c>
      <c r="F59" s="121">
        <f t="shared" si="27"/>
        <v>0</v>
      </c>
      <c r="G59" s="121">
        <f t="shared" si="27"/>
        <v>0</v>
      </c>
      <c r="H59" s="121">
        <f t="shared" si="27"/>
        <v>0</v>
      </c>
      <c r="I59" s="121">
        <f t="shared" si="27"/>
        <v>0</v>
      </c>
      <c r="J59" s="121">
        <f t="shared" si="27"/>
        <v>0</v>
      </c>
      <c r="K59" s="121">
        <f t="shared" si="27"/>
        <v>0</v>
      </c>
      <c r="L59" s="121">
        <f t="shared" si="27"/>
        <v>0</v>
      </c>
      <c r="M59" s="121">
        <f t="shared" si="27"/>
        <v>0</v>
      </c>
      <c r="N59" s="121">
        <f t="shared" si="27"/>
        <v>0</v>
      </c>
      <c r="O59" s="121">
        <f t="shared" si="27"/>
        <v>0</v>
      </c>
      <c r="P59" s="121">
        <f t="shared" si="27"/>
        <v>0</v>
      </c>
      <c r="Q59" s="121">
        <f t="shared" si="27"/>
        <v>0</v>
      </c>
      <c r="R59" s="116"/>
    </row>
    <row r="60" spans="1:41" x14ac:dyDescent="0.25">
      <c r="B60" s="257" t="s">
        <v>63</v>
      </c>
      <c r="C60" s="257"/>
      <c r="D60" s="257"/>
      <c r="E60" s="121">
        <f t="shared" ref="E60:Q60" si="28">SUMIF($Z$16:$Z$49,E$55,$AH$16:$AH$49)+SUMIF($AB$16:$AB$49,E$55,$AO$16:$AO$49)</f>
        <v>0</v>
      </c>
      <c r="F60" s="121">
        <f t="shared" si="28"/>
        <v>0</v>
      </c>
      <c r="G60" s="121">
        <f t="shared" si="28"/>
        <v>0</v>
      </c>
      <c r="H60" s="121">
        <f t="shared" si="28"/>
        <v>0</v>
      </c>
      <c r="I60" s="121">
        <f t="shared" si="28"/>
        <v>0</v>
      </c>
      <c r="J60" s="121">
        <f t="shared" si="28"/>
        <v>0</v>
      </c>
      <c r="K60" s="121">
        <f t="shared" si="28"/>
        <v>0</v>
      </c>
      <c r="L60" s="121">
        <f t="shared" si="28"/>
        <v>0</v>
      </c>
      <c r="M60" s="121">
        <f t="shared" si="28"/>
        <v>0</v>
      </c>
      <c r="N60" s="121">
        <f t="shared" si="28"/>
        <v>0</v>
      </c>
      <c r="O60" s="121">
        <f t="shared" si="28"/>
        <v>0</v>
      </c>
      <c r="P60" s="121">
        <f t="shared" si="28"/>
        <v>0</v>
      </c>
      <c r="Q60" s="121">
        <f t="shared" si="28"/>
        <v>0</v>
      </c>
      <c r="R60" s="116"/>
    </row>
    <row r="61" spans="1:41" x14ac:dyDescent="0.25">
      <c r="B61" s="257" t="s">
        <v>20</v>
      </c>
      <c r="C61" s="257"/>
      <c r="D61" s="257"/>
      <c r="E61" s="121">
        <f t="shared" ref="E61:Q61" si="29">SUMIF($Z$16:$Z$49,E$55,$AI$16:$AI$49)+SUMIF($AB$16:$AB$49,E$55,$AP$16:$AP$49)</f>
        <v>0</v>
      </c>
      <c r="F61" s="121">
        <f t="shared" si="29"/>
        <v>0</v>
      </c>
      <c r="G61" s="121">
        <f t="shared" si="29"/>
        <v>0</v>
      </c>
      <c r="H61" s="121">
        <f t="shared" si="29"/>
        <v>0</v>
      </c>
      <c r="I61" s="121">
        <f t="shared" si="29"/>
        <v>0</v>
      </c>
      <c r="J61" s="121">
        <f t="shared" si="29"/>
        <v>0</v>
      </c>
      <c r="K61" s="121">
        <f t="shared" si="29"/>
        <v>0</v>
      </c>
      <c r="L61" s="121">
        <f t="shared" si="29"/>
        <v>0</v>
      </c>
      <c r="M61" s="121">
        <f t="shared" si="29"/>
        <v>0</v>
      </c>
      <c r="N61" s="121">
        <f t="shared" si="29"/>
        <v>0</v>
      </c>
      <c r="O61" s="121">
        <f t="shared" si="29"/>
        <v>0</v>
      </c>
      <c r="P61" s="121">
        <f t="shared" si="29"/>
        <v>0</v>
      </c>
      <c r="Q61" s="121">
        <f t="shared" si="29"/>
        <v>0</v>
      </c>
      <c r="R61" s="116"/>
    </row>
    <row r="62" spans="1:41" x14ac:dyDescent="0.25">
      <c r="B62" s="257" t="s">
        <v>75</v>
      </c>
      <c r="C62" s="257"/>
      <c r="D62" s="257"/>
      <c r="E62" s="121">
        <f t="shared" ref="E62:Q62" si="30">SUMIF($Z$16:$Z$49,E$55,$AD$16:$AD$49)+SUMIF($AB$16:$AB$49,E$55,$AK$16:$AK$49)</f>
        <v>0</v>
      </c>
      <c r="F62" s="121">
        <f t="shared" si="30"/>
        <v>0</v>
      </c>
      <c r="G62" s="121">
        <f t="shared" si="30"/>
        <v>0</v>
      </c>
      <c r="H62" s="121">
        <f t="shared" si="30"/>
        <v>0</v>
      </c>
      <c r="I62" s="121">
        <f t="shared" si="30"/>
        <v>0</v>
      </c>
      <c r="J62" s="121">
        <f t="shared" si="30"/>
        <v>0</v>
      </c>
      <c r="K62" s="121">
        <f t="shared" si="30"/>
        <v>0</v>
      </c>
      <c r="L62" s="121">
        <f t="shared" si="30"/>
        <v>0</v>
      </c>
      <c r="M62" s="121">
        <f t="shared" si="30"/>
        <v>0</v>
      </c>
      <c r="N62" s="121">
        <f t="shared" si="30"/>
        <v>0</v>
      </c>
      <c r="O62" s="121">
        <f t="shared" si="30"/>
        <v>0</v>
      </c>
      <c r="P62" s="121">
        <f t="shared" si="30"/>
        <v>0</v>
      </c>
      <c r="Q62" s="121">
        <f t="shared" si="30"/>
        <v>0</v>
      </c>
      <c r="R62" s="116"/>
    </row>
    <row r="63" spans="1:41" x14ac:dyDescent="0.25">
      <c r="D63" s="73" t="s">
        <v>56</v>
      </c>
      <c r="E63" s="122">
        <f>SUM(E56:E62)</f>
        <v>0</v>
      </c>
      <c r="F63" s="123">
        <f>SUM(F56:F62)</f>
        <v>0</v>
      </c>
      <c r="G63" s="122">
        <f t="shared" ref="G63:O63" si="31">SUM(G56:G62)</f>
        <v>0</v>
      </c>
      <c r="H63" s="122">
        <f t="shared" si="31"/>
        <v>0</v>
      </c>
      <c r="I63" s="122">
        <f t="shared" si="31"/>
        <v>0</v>
      </c>
      <c r="J63" s="122">
        <f t="shared" si="31"/>
        <v>0</v>
      </c>
      <c r="K63" s="122">
        <f t="shared" si="31"/>
        <v>0</v>
      </c>
      <c r="L63" s="122">
        <f t="shared" si="31"/>
        <v>0</v>
      </c>
      <c r="M63" s="122">
        <f t="shared" si="31"/>
        <v>0</v>
      </c>
      <c r="N63" s="122">
        <f t="shared" si="31"/>
        <v>0</v>
      </c>
      <c r="O63" s="122">
        <f t="shared" si="31"/>
        <v>0</v>
      </c>
      <c r="P63" s="122">
        <f>SUM(P56:P62)</f>
        <v>0</v>
      </c>
      <c r="Q63" s="122">
        <f>SUM(Q56:Q62)</f>
        <v>0</v>
      </c>
    </row>
    <row r="64" spans="1:41" ht="8.15" customHeight="1" x14ac:dyDescent="0.25"/>
    <row r="67" spans="2:15" x14ac:dyDescent="0.25">
      <c r="B67" s="36"/>
      <c r="C67" s="36"/>
      <c r="D67" s="36"/>
      <c r="E67" s="36"/>
    </row>
    <row r="70" spans="2:15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3" spans="2:15" x14ac:dyDescent="0.25">
      <c r="B73" s="36"/>
    </row>
    <row r="74" spans="2:15" x14ac:dyDescent="0.25">
      <c r="B74" s="36"/>
    </row>
  </sheetData>
  <sheetProtection password="F41E" sheet="1" selectLockedCells="1"/>
  <mergeCells count="130">
    <mergeCell ref="Q4:R4"/>
    <mergeCell ref="Q5:R5"/>
    <mergeCell ref="Q6:R6"/>
    <mergeCell ref="Q7:R7"/>
    <mergeCell ref="Q8:R8"/>
    <mergeCell ref="Q9:R9"/>
    <mergeCell ref="Q11:R11"/>
    <mergeCell ref="Q12:R12"/>
    <mergeCell ref="E22:G22"/>
    <mergeCell ref="E21:G21"/>
    <mergeCell ref="E20:G20"/>
    <mergeCell ref="E19:G19"/>
    <mergeCell ref="E18:G18"/>
    <mergeCell ref="E17:G17"/>
    <mergeCell ref="E16:G16"/>
    <mergeCell ref="B14:P14"/>
    <mergeCell ref="M8:N8"/>
    <mergeCell ref="M9:N9"/>
    <mergeCell ref="J8:L8"/>
    <mergeCell ref="B10:F10"/>
    <mergeCell ref="J10:L10"/>
    <mergeCell ref="M10:N10"/>
    <mergeCell ref="Q10:R10"/>
    <mergeCell ref="G4:I4"/>
    <mergeCell ref="B62:D62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8:D38"/>
    <mergeCell ref="B49:H49"/>
    <mergeCell ref="E37:G37"/>
    <mergeCell ref="B61:D61"/>
    <mergeCell ref="B59:D59"/>
    <mergeCell ref="B60:D60"/>
    <mergeCell ref="B9:F9"/>
    <mergeCell ref="B8:F8"/>
    <mergeCell ref="B56:D56"/>
    <mergeCell ref="B58:D58"/>
    <mergeCell ref="B57:D57"/>
    <mergeCell ref="B53:G53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E48:G48"/>
    <mergeCell ref="E47:G47"/>
    <mergeCell ref="E46:G46"/>
    <mergeCell ref="E45:G45"/>
    <mergeCell ref="E44:G44"/>
    <mergeCell ref="R28:S30"/>
    <mergeCell ref="R15:S15"/>
    <mergeCell ref="M4:N4"/>
    <mergeCell ref="M6:N6"/>
    <mergeCell ref="J4:L4"/>
    <mergeCell ref="B52:G52"/>
    <mergeCell ref="P3:R3"/>
    <mergeCell ref="B3:F3"/>
    <mergeCell ref="B7:F7"/>
    <mergeCell ref="B5:F5"/>
    <mergeCell ref="M3:N3"/>
    <mergeCell ref="J6:L6"/>
    <mergeCell ref="J7:L7"/>
    <mergeCell ref="J5:L5"/>
    <mergeCell ref="M5:N5"/>
    <mergeCell ref="J3:L3"/>
    <mergeCell ref="M7:N7"/>
    <mergeCell ref="J12:L12"/>
    <mergeCell ref="J9:L9"/>
    <mergeCell ref="G11:H11"/>
    <mergeCell ref="J11:L11"/>
    <mergeCell ref="M11:N11"/>
    <mergeCell ref="M12:N12"/>
    <mergeCell ref="G3:I3"/>
    <mergeCell ref="G5:I5"/>
    <mergeCell ref="G6:I6"/>
    <mergeCell ref="G7:I7"/>
    <mergeCell ref="G8:I8"/>
    <mergeCell ref="G9:I9"/>
    <mergeCell ref="G10:I10"/>
    <mergeCell ref="G12:I12"/>
    <mergeCell ref="B4:F4"/>
    <mergeCell ref="B6:F6"/>
    <mergeCell ref="B11:F11"/>
    <mergeCell ref="E43:G43"/>
    <mergeCell ref="E42:G42"/>
    <mergeCell ref="E41:G41"/>
    <mergeCell ref="E40:G40"/>
    <mergeCell ref="E39:G39"/>
    <mergeCell ref="E38:G38"/>
    <mergeCell ref="B15:D15"/>
    <mergeCell ref="E36:G36"/>
    <mergeCell ref="E35:G35"/>
    <mergeCell ref="E34:G34"/>
    <mergeCell ref="E33:G33"/>
    <mergeCell ref="E32:G32"/>
    <mergeCell ref="E31:G31"/>
    <mergeCell ref="E30:G30"/>
    <mergeCell ref="E29:G29"/>
    <mergeCell ref="B36:D36"/>
    <mergeCell ref="E15:G15"/>
    <mergeCell ref="B37:D37"/>
    <mergeCell ref="E28:G28"/>
    <mergeCell ref="E27:G27"/>
    <mergeCell ref="E26:G26"/>
    <mergeCell ref="E25:G25"/>
    <mergeCell ref="E24:G24"/>
    <mergeCell ref="E23:G23"/>
  </mergeCells>
  <phoneticPr fontId="0" type="noConversion"/>
  <conditionalFormatting sqref="A16:A51">
    <cfRule type="expression" dxfId="240" priority="18" stopIfTrue="1">
      <formula>IF(AND($A16="",$H16&lt;&gt;0),TRUE,FALSE)</formula>
    </cfRule>
  </conditionalFormatting>
  <conditionalFormatting sqref="B16:B51">
    <cfRule type="expression" dxfId="239" priority="3" stopIfTrue="1">
      <formula>IF($A16="-",TRUE,FALSE)</formula>
    </cfRule>
  </conditionalFormatting>
  <conditionalFormatting sqref="C50:G51">
    <cfRule type="expression" dxfId="238" priority="9" stopIfTrue="1">
      <formula>IF($A50="-",TRUE,FALSE)</formula>
    </cfRule>
  </conditionalFormatting>
  <conditionalFormatting sqref="E16:E48">
    <cfRule type="expression" dxfId="237" priority="1" stopIfTrue="1">
      <formula>IF($A16="-",TRUE,FALSE)</formula>
    </cfRule>
  </conditionalFormatting>
  <conditionalFormatting sqref="H16:H48 H50:I51">
    <cfRule type="expression" dxfId="236" priority="241" stopIfTrue="1">
      <formula>IF(H16=SUM(J16:Q16),FALSE,TRUE)</formula>
    </cfRule>
  </conditionalFormatting>
  <conditionalFormatting sqref="J53:Q53">
    <cfRule type="expression" dxfId="235" priority="6">
      <formula>J$53&lt;=0</formula>
    </cfRule>
  </conditionalFormatting>
  <conditionalFormatting sqref="O4:P12">
    <cfRule type="expression" dxfId="234" priority="17" stopIfTrue="1">
      <formula>IF($P4&lt;0,TRUE,FALSE)</formula>
    </cfRule>
  </conditionalFormatting>
  <dataValidations count="4">
    <dataValidation type="date" allowBlank="1" showInputMessage="1" showErrorMessage="1" sqref="B48:G48" xr:uid="{00000000-0002-0000-0000-000000000000}">
      <formula1>39814</formula1>
      <formula2>47483</formula2>
    </dataValidation>
    <dataValidation type="list" allowBlank="1" showInputMessage="1" showErrorMessage="1" sqref="A16:A51" xr:uid="{00000000-0002-0000-0000-000001000000}">
      <formula1>"+,-"</formula1>
    </dataValidation>
    <dataValidation type="date" allowBlank="1" showInputMessage="1" showErrorMessage="1" sqref="B16:G47" xr:uid="{00000000-0002-0000-0000-000002000000}">
      <formula1>39814</formula1>
      <formula2>47848</formula2>
    </dataValidation>
    <dataValidation type="custom" allowBlank="1" showErrorMessage="1" errorTitle="Erreur" error="Utiliser le caractère X ou x" promptTitle="Erreur " sqref="I16:I48" xr:uid="{00000000-0002-0000-0000-000003000000}">
      <formula1>OR(I16="x",I16="X")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orientation="portrait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C1:E14"/>
  <sheetViews>
    <sheetView topLeftCell="C1" workbookViewId="0">
      <selection activeCell="E2" sqref="E2"/>
    </sheetView>
  </sheetViews>
  <sheetFormatPr baseColWidth="10" defaultColWidth="69.453125" defaultRowHeight="12.5" x14ac:dyDescent="0.25"/>
  <cols>
    <col min="1" max="1" width="24" customWidth="1"/>
    <col min="3" max="3" width="9.26953125" customWidth="1"/>
    <col min="4" max="4" width="20.26953125" bestFit="1" customWidth="1"/>
  </cols>
  <sheetData>
    <row r="1" spans="3:5" x14ac:dyDescent="0.25">
      <c r="C1">
        <v>2023</v>
      </c>
    </row>
    <row r="2" spans="3:5" ht="16.5" x14ac:dyDescent="0.45">
      <c r="D2" s="155" t="s">
        <v>83</v>
      </c>
      <c r="E2" s="156">
        <f xml:space="preserve"> DATE($C$1,1,1)</f>
        <v>44927</v>
      </c>
    </row>
    <row r="3" spans="3:5" ht="16.5" x14ac:dyDescent="0.45">
      <c r="D3" s="155" t="s">
        <v>84</v>
      </c>
      <c r="E3" s="156">
        <f xml:space="preserve"> FLOOR(DAY(MINUTE($C$1/38)/2+56)&amp;"/5/"&amp;$C$1,7)-34</f>
        <v>45025</v>
      </c>
    </row>
    <row r="4" spans="3:5" ht="16.5" x14ac:dyDescent="0.45">
      <c r="D4" s="155" t="s">
        <v>85</v>
      </c>
      <c r="E4" s="157">
        <f xml:space="preserve"> E3 + 1</f>
        <v>45026</v>
      </c>
    </row>
    <row r="5" spans="3:5" ht="16.5" x14ac:dyDescent="0.45">
      <c r="D5" s="155" t="s">
        <v>86</v>
      </c>
      <c r="E5" s="156">
        <f xml:space="preserve"> DATE($C$1,5,1)</f>
        <v>45047</v>
      </c>
    </row>
    <row r="6" spans="3:5" ht="16.5" x14ac:dyDescent="0.45">
      <c r="D6" s="155" t="s">
        <v>87</v>
      </c>
      <c r="E6" s="156">
        <f xml:space="preserve"> DATE($C$1,5,8)</f>
        <v>45054</v>
      </c>
    </row>
    <row r="7" spans="3:5" ht="16.5" x14ac:dyDescent="0.45">
      <c r="D7" s="155" t="s">
        <v>11</v>
      </c>
      <c r="E7" s="156">
        <f>E4 + 39</f>
        <v>45065</v>
      </c>
    </row>
    <row r="8" spans="3:5" ht="16.5" x14ac:dyDescent="0.45">
      <c r="D8" s="155" t="s">
        <v>88</v>
      </c>
      <c r="E8" s="156">
        <f>E4 + 49</f>
        <v>45075</v>
      </c>
    </row>
    <row r="9" spans="3:5" ht="16.5" x14ac:dyDescent="0.45">
      <c r="D9" s="155" t="s">
        <v>89</v>
      </c>
      <c r="E9" s="156">
        <f>E4 + 50</f>
        <v>45076</v>
      </c>
    </row>
    <row r="10" spans="3:5" ht="16.5" x14ac:dyDescent="0.45">
      <c r="D10" s="155" t="s">
        <v>90</v>
      </c>
      <c r="E10" s="156">
        <f xml:space="preserve"> DATE($C$1,7,14)</f>
        <v>45121</v>
      </c>
    </row>
    <row r="11" spans="3:5" ht="16.5" x14ac:dyDescent="0.45">
      <c r="D11" s="155" t="s">
        <v>13</v>
      </c>
      <c r="E11" s="156">
        <f xml:space="preserve"> DATE($C$1,8,15)</f>
        <v>45153</v>
      </c>
    </row>
    <row r="12" spans="3:5" ht="16.5" x14ac:dyDescent="0.45">
      <c r="D12" s="155" t="s">
        <v>14</v>
      </c>
      <c r="E12" s="156">
        <f xml:space="preserve"> DATE($C$1,11,1)</f>
        <v>45231</v>
      </c>
    </row>
    <row r="13" spans="3:5" ht="16.5" x14ac:dyDescent="0.45">
      <c r="D13" s="155" t="s">
        <v>91</v>
      </c>
      <c r="E13" s="156">
        <f xml:space="preserve"> DATE($C$1,11,11)</f>
        <v>45241</v>
      </c>
    </row>
    <row r="14" spans="3:5" ht="16.5" x14ac:dyDescent="0.45">
      <c r="D14" s="155" t="s">
        <v>15</v>
      </c>
      <c r="E14" s="156">
        <f xml:space="preserve"> DATE($C$1,12,25)</f>
        <v>45285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B1:P83"/>
  <sheetViews>
    <sheetView showGridLines="0" topLeftCell="C1" workbookViewId="0">
      <selection activeCell="H3" sqref="H3"/>
    </sheetView>
  </sheetViews>
  <sheetFormatPr baseColWidth="10" defaultColWidth="11.453125" defaultRowHeight="12.5" x14ac:dyDescent="0.25"/>
  <cols>
    <col min="1" max="1" width="1.7265625" style="27" customWidth="1"/>
    <col min="2" max="2" width="7.7265625" style="27" customWidth="1"/>
    <col min="3" max="3" width="7.54296875" style="27" bestFit="1" customWidth="1"/>
    <col min="4" max="4" width="3" style="27" hidden="1" customWidth="1"/>
    <col min="5" max="5" width="2.54296875" style="27" hidden="1" customWidth="1"/>
    <col min="6" max="6" width="3.1796875" style="27" hidden="1" customWidth="1"/>
    <col min="7" max="7" width="1.7265625" style="27" hidden="1" customWidth="1"/>
    <col min="8" max="9" width="12.7265625" style="27" customWidth="1"/>
    <col min="10" max="10" width="6.7265625" style="27" hidden="1" customWidth="1"/>
    <col min="11" max="11" width="1.7265625" style="27" customWidth="1"/>
    <col min="12" max="12" width="12.7265625" style="27" customWidth="1"/>
    <col min="13" max="13" width="32.7265625" style="27" customWidth="1"/>
    <col min="14" max="14" width="11.453125" style="27"/>
    <col min="15" max="15" width="25" style="27" customWidth="1"/>
    <col min="16" max="16" width="61.54296875" style="27" customWidth="1"/>
    <col min="17" max="16384" width="11.453125" style="27"/>
  </cols>
  <sheetData>
    <row r="1" spans="2:16" ht="30.5" x14ac:dyDescent="0.25">
      <c r="B1" s="46" t="s">
        <v>32</v>
      </c>
      <c r="E1" s="43"/>
      <c r="F1" s="43"/>
      <c r="H1" s="43"/>
      <c r="I1" s="43"/>
      <c r="J1" s="43"/>
      <c r="N1" s="158">
        <f xml:space="preserve"> YEAR(date_debut)</f>
        <v>2026</v>
      </c>
      <c r="O1" s="158">
        <f xml:space="preserve"> YEAR(I3)</f>
        <v>2027</v>
      </c>
    </row>
    <row r="2" spans="2:16" x14ac:dyDescent="0.25">
      <c r="B2" s="54" t="s">
        <v>27</v>
      </c>
      <c r="C2" s="55" t="s">
        <v>28</v>
      </c>
      <c r="H2" s="56" t="s">
        <v>30</v>
      </c>
      <c r="I2" s="56" t="s">
        <v>34</v>
      </c>
      <c r="L2" s="57" t="s">
        <v>29</v>
      </c>
      <c r="M2" s="58" t="s">
        <v>28</v>
      </c>
    </row>
    <row r="3" spans="2:16" ht="13.5" x14ac:dyDescent="0.35">
      <c r="B3" s="59">
        <v>1</v>
      </c>
      <c r="C3" s="60" t="s">
        <v>0</v>
      </c>
      <c r="H3" s="74">
        <v>46023</v>
      </c>
      <c r="I3" s="61">
        <f>EDATE(date_debut,12)</f>
        <v>46388</v>
      </c>
      <c r="L3" s="62">
        <f xml:space="preserve"> DATE(YEAR(date_debut),1,1)</f>
        <v>46023</v>
      </c>
      <c r="M3" s="63" t="s">
        <v>35</v>
      </c>
      <c r="O3" s="159" t="s">
        <v>83</v>
      </c>
      <c r="P3" s="160">
        <f xml:space="preserve"> DATE(YEAR(date_debut),1,1)</f>
        <v>46023</v>
      </c>
    </row>
    <row r="4" spans="2:16" ht="13.5" x14ac:dyDescent="0.35">
      <c r="B4" s="59">
        <v>2</v>
      </c>
      <c r="C4" s="60" t="s">
        <v>1</v>
      </c>
      <c r="L4" s="62">
        <f xml:space="preserve"> L5-1</f>
        <v>46117</v>
      </c>
      <c r="M4" s="63" t="s">
        <v>9</v>
      </c>
      <c r="O4" s="159" t="s">
        <v>84</v>
      </c>
      <c r="P4" s="160">
        <f xml:space="preserve"> FLOOR(DAY(MINUTE(YEAR(date_debut)/38)/2+56)&amp;"/5/"&amp;YEAR(date_debut),7)-34</f>
        <v>46117</v>
      </c>
    </row>
    <row r="5" spans="2:16" ht="13.5" x14ac:dyDescent="0.35">
      <c r="B5" s="59">
        <v>3</v>
      </c>
      <c r="C5" s="60" t="s">
        <v>1</v>
      </c>
      <c r="L5" s="62">
        <f xml:space="preserve"> FLOOR(DAY(MINUTE(YEAR(date_debut)/38)/2+56)&amp;"/5/"&amp;YEAR(date_debut),7)-33</f>
        <v>46118</v>
      </c>
      <c r="M5" s="63" t="s">
        <v>36</v>
      </c>
      <c r="O5" s="159" t="s">
        <v>85</v>
      </c>
      <c r="P5" s="161">
        <f xml:space="preserve"> P4 + 1</f>
        <v>46118</v>
      </c>
    </row>
    <row r="6" spans="2:16" ht="13.5" x14ac:dyDescent="0.35">
      <c r="B6" s="59">
        <v>4</v>
      </c>
      <c r="C6" s="60" t="s">
        <v>2</v>
      </c>
      <c r="L6" s="62">
        <f xml:space="preserve"> DATE(YEAR(date_debut),5,1)</f>
        <v>46143</v>
      </c>
      <c r="M6" s="63" t="s">
        <v>37</v>
      </c>
      <c r="O6" s="159" t="s">
        <v>86</v>
      </c>
      <c r="P6" s="160">
        <f xml:space="preserve"> DATE(YEAR(date_debut),5,1)</f>
        <v>46143</v>
      </c>
    </row>
    <row r="7" spans="2:16" ht="13.5" x14ac:dyDescent="0.35">
      <c r="B7" s="59">
        <v>5</v>
      </c>
      <c r="C7" s="60" t="s">
        <v>3</v>
      </c>
      <c r="L7" s="62">
        <f xml:space="preserve"> DATE(YEAR(date_debut),5,8)</f>
        <v>46150</v>
      </c>
      <c r="M7" s="63" t="s">
        <v>10</v>
      </c>
      <c r="O7" s="159" t="s">
        <v>87</v>
      </c>
      <c r="P7" s="160">
        <f xml:space="preserve"> DATE(YEAR(date_debut),5,8)</f>
        <v>46150</v>
      </c>
    </row>
    <row r="8" spans="2:16" ht="13.5" x14ac:dyDescent="0.35">
      <c r="B8" s="59">
        <v>6</v>
      </c>
      <c r="C8" s="60" t="s">
        <v>4</v>
      </c>
      <c r="L8" s="62">
        <f>L5 + 38</f>
        <v>46156</v>
      </c>
      <c r="M8" s="63" t="s">
        <v>11</v>
      </c>
      <c r="O8" s="159" t="s">
        <v>11</v>
      </c>
      <c r="P8" s="160">
        <f>P5 + 39</f>
        <v>46157</v>
      </c>
    </row>
    <row r="9" spans="2:16" ht="13.5" x14ac:dyDescent="0.35">
      <c r="B9" s="59">
        <v>7</v>
      </c>
      <c r="C9" s="60" t="s">
        <v>5</v>
      </c>
      <c r="L9" s="62">
        <f>L5 + 49</f>
        <v>46167</v>
      </c>
      <c r="M9" s="63" t="s">
        <v>38</v>
      </c>
      <c r="O9" s="159" t="s">
        <v>88</v>
      </c>
      <c r="P9" s="160">
        <f>P5 + 49</f>
        <v>46167</v>
      </c>
    </row>
    <row r="10" spans="2:16" ht="13.5" x14ac:dyDescent="0.35">
      <c r="L10" s="62">
        <f xml:space="preserve"> DATE(YEAR(date_debut),7,14)</f>
        <v>46217</v>
      </c>
      <c r="M10" s="63" t="s">
        <v>12</v>
      </c>
      <c r="O10" s="159" t="s">
        <v>89</v>
      </c>
      <c r="P10" s="160">
        <f>P5 + 50</f>
        <v>46168</v>
      </c>
    </row>
    <row r="11" spans="2:16" ht="13.5" x14ac:dyDescent="0.35">
      <c r="J11" s="64" t="s">
        <v>31</v>
      </c>
      <c r="L11" s="62">
        <f xml:space="preserve"> DATE(YEAR(date_debut),8,15)</f>
        <v>46249</v>
      </c>
      <c r="M11" s="63" t="s">
        <v>13</v>
      </c>
      <c r="O11" s="159" t="s">
        <v>90</v>
      </c>
      <c r="P11" s="160">
        <f xml:space="preserve"> DATE(YEAR(date_debut),7,14)</f>
        <v>46217</v>
      </c>
    </row>
    <row r="12" spans="2:16" ht="13.5" x14ac:dyDescent="0.35">
      <c r="J12" s="65" t="e">
        <f>#REF!-#REF!</f>
        <v>#REF!</v>
      </c>
      <c r="L12" s="62">
        <f xml:space="preserve"> DATE(YEAR(date_debut),11,1)</f>
        <v>46327</v>
      </c>
      <c r="M12" s="63" t="s">
        <v>14</v>
      </c>
      <c r="O12" s="159" t="s">
        <v>13</v>
      </c>
      <c r="P12" s="160">
        <f xml:space="preserve"> DATE(YEAR(date_debut),8,15)</f>
        <v>46249</v>
      </c>
    </row>
    <row r="13" spans="2:16" ht="13.5" x14ac:dyDescent="0.35">
      <c r="J13" s="65" t="e">
        <f>#REF!-#REF!</f>
        <v>#REF!</v>
      </c>
      <c r="L13" s="62">
        <f xml:space="preserve"> DATE(YEAR(date_debut),11,11)</f>
        <v>46337</v>
      </c>
      <c r="M13" s="63" t="s">
        <v>33</v>
      </c>
      <c r="O13" s="159" t="s">
        <v>14</v>
      </c>
      <c r="P13" s="160">
        <f xml:space="preserve"> DATE(YEAR(date_debut),11,1)</f>
        <v>46327</v>
      </c>
    </row>
    <row r="14" spans="2:16" ht="13.5" x14ac:dyDescent="0.35">
      <c r="J14" s="65" t="e">
        <f>#REF!-#REF!</f>
        <v>#REF!</v>
      </c>
      <c r="L14" s="62">
        <f xml:space="preserve"> DATE(YEAR(date_debut),12,25)</f>
        <v>46381</v>
      </c>
      <c r="M14" s="63" t="s">
        <v>15</v>
      </c>
      <c r="O14" s="159" t="s">
        <v>91</v>
      </c>
      <c r="P14" s="160">
        <f xml:space="preserve"> DATE(YEAR(date_debut),11,11)</f>
        <v>46337</v>
      </c>
    </row>
    <row r="15" spans="2:16" ht="13.5" x14ac:dyDescent="0.35">
      <c r="J15" s="65" t="e">
        <f>#REF!-#REF!</f>
        <v>#REF!</v>
      </c>
      <c r="L15" s="62">
        <f xml:space="preserve"> DATE(YEAR(date_debut1),1,1)</f>
        <v>46388</v>
      </c>
      <c r="M15" s="63" t="s">
        <v>35</v>
      </c>
      <c r="O15" s="159" t="s">
        <v>15</v>
      </c>
      <c r="P15" s="160">
        <f xml:space="preserve"> DATE(YEAR(date_debut),12,25)</f>
        <v>46381</v>
      </c>
    </row>
    <row r="16" spans="2:16" x14ac:dyDescent="0.25">
      <c r="J16" s="65" t="e">
        <f>#REF!-#REF!</f>
        <v>#REF!</v>
      </c>
      <c r="L16" s="62">
        <f xml:space="preserve"> L17-1</f>
        <v>46474</v>
      </c>
      <c r="M16" s="63" t="s">
        <v>9</v>
      </c>
    </row>
    <row r="17" spans="10:13" x14ac:dyDescent="0.25">
      <c r="J17" s="65" t="e">
        <f>#REF!-#REF!</f>
        <v>#REF!</v>
      </c>
      <c r="L17" s="62">
        <f xml:space="preserve"> FLOOR(DAY(MINUTE(YEAR(date_debut1)/38)/2+56)&amp;"/5/"&amp;YEAR(date_debut1),7)-33</f>
        <v>46475</v>
      </c>
      <c r="M17" s="63" t="s">
        <v>36</v>
      </c>
    </row>
    <row r="18" spans="10:13" x14ac:dyDescent="0.25">
      <c r="J18" s="65" t="e">
        <f>#REF!-#REF!</f>
        <v>#REF!</v>
      </c>
      <c r="L18" s="62">
        <f xml:space="preserve"> DATE(YEAR(date_debut1),5,1)</f>
        <v>46508</v>
      </c>
      <c r="M18" s="63" t="s">
        <v>37</v>
      </c>
    </row>
    <row r="19" spans="10:13" x14ac:dyDescent="0.25">
      <c r="J19" s="65" t="e">
        <f>#REF!-#REF!</f>
        <v>#REF!</v>
      </c>
      <c r="L19" s="62">
        <f xml:space="preserve"> DATE(YEAR(date_debut1),5,8)</f>
        <v>46515</v>
      </c>
      <c r="M19" s="63" t="s">
        <v>10</v>
      </c>
    </row>
    <row r="20" spans="10:13" x14ac:dyDescent="0.25">
      <c r="J20" s="65" t="e">
        <f>#REF!-#REF!</f>
        <v>#REF!</v>
      </c>
      <c r="L20" s="62">
        <f>L17 + 38</f>
        <v>46513</v>
      </c>
      <c r="M20" s="63" t="s">
        <v>11</v>
      </c>
    </row>
    <row r="21" spans="10:13" x14ac:dyDescent="0.25">
      <c r="J21" s="65" t="e">
        <f>#REF!-#REF!</f>
        <v>#REF!</v>
      </c>
      <c r="L21" s="62">
        <f>L17 + 49</f>
        <v>46524</v>
      </c>
      <c r="M21" s="63" t="s">
        <v>38</v>
      </c>
    </row>
    <row r="22" spans="10:13" x14ac:dyDescent="0.25">
      <c r="J22" s="65" t="e">
        <f>#REF!-#REF!</f>
        <v>#REF!</v>
      </c>
      <c r="L22" s="62">
        <f xml:space="preserve"> DATE(YEAR(date_debut1),7,14)</f>
        <v>46582</v>
      </c>
      <c r="M22" s="63" t="s">
        <v>12</v>
      </c>
    </row>
    <row r="23" spans="10:13" x14ac:dyDescent="0.25">
      <c r="J23" s="65" t="e">
        <f>#REF!-#REF!</f>
        <v>#REF!</v>
      </c>
      <c r="L23" s="62">
        <f xml:space="preserve"> DATE(YEAR(date_debut1),8,15)</f>
        <v>46614</v>
      </c>
      <c r="M23" s="63" t="s">
        <v>13</v>
      </c>
    </row>
    <row r="24" spans="10:13" x14ac:dyDescent="0.25">
      <c r="J24" s="65" t="e">
        <f>#REF!-#REF!</f>
        <v>#REF!</v>
      </c>
      <c r="L24" s="62">
        <f xml:space="preserve"> DATE(YEAR(date_debut1),11,1)</f>
        <v>46692</v>
      </c>
      <c r="M24" s="63" t="s">
        <v>14</v>
      </c>
    </row>
    <row r="25" spans="10:13" x14ac:dyDescent="0.25">
      <c r="J25" s="65" t="e">
        <f>#REF!-#REF!</f>
        <v>#REF!</v>
      </c>
      <c r="L25" s="62">
        <f xml:space="preserve"> DATE(YEAR(date_debut1),11,11)</f>
        <v>46702</v>
      </c>
      <c r="M25" s="63" t="s">
        <v>33</v>
      </c>
    </row>
    <row r="26" spans="10:13" x14ac:dyDescent="0.25">
      <c r="J26" s="65" t="e">
        <f>#REF!-#REF!</f>
        <v>#REF!</v>
      </c>
      <c r="L26" s="62">
        <f xml:space="preserve"> DATE(YEAR(date_debut1),12,25)</f>
        <v>46746</v>
      </c>
      <c r="M26" s="63" t="s">
        <v>15</v>
      </c>
    </row>
    <row r="27" spans="10:13" x14ac:dyDescent="0.25">
      <c r="J27" s="65" t="e">
        <f>#REF!-#REF!</f>
        <v>#REF!</v>
      </c>
      <c r="L27" s="66"/>
      <c r="M27" s="67"/>
    </row>
    <row r="28" spans="10:13" x14ac:dyDescent="0.25">
      <c r="J28" s="65" t="e">
        <f>#REF!-#REF!</f>
        <v>#REF!</v>
      </c>
      <c r="L28" s="66"/>
      <c r="M28" s="67"/>
    </row>
    <row r="29" spans="10:13" x14ac:dyDescent="0.25">
      <c r="J29" s="65" t="e">
        <f>#REF!-#REF!</f>
        <v>#REF!</v>
      </c>
      <c r="L29" s="66"/>
      <c r="M29" s="67"/>
    </row>
    <row r="30" spans="10:13" x14ac:dyDescent="0.25">
      <c r="J30" s="65" t="e">
        <f>#REF!-#REF!</f>
        <v>#REF!</v>
      </c>
      <c r="L30" s="66"/>
      <c r="M30" s="67"/>
    </row>
    <row r="31" spans="10:13" x14ac:dyDescent="0.25">
      <c r="J31" s="65" t="e">
        <f>#REF!-#REF!</f>
        <v>#REF!</v>
      </c>
      <c r="L31" s="66"/>
      <c r="M31" s="67"/>
    </row>
    <row r="32" spans="10:13" x14ac:dyDescent="0.25">
      <c r="J32" s="65" t="e">
        <f>#REF!-#REF!</f>
        <v>#REF!</v>
      </c>
      <c r="L32" s="66"/>
      <c r="M32" s="67"/>
    </row>
    <row r="33" spans="10:13" x14ac:dyDescent="0.25">
      <c r="J33" s="65" t="e">
        <f>#REF!-#REF!</f>
        <v>#REF!</v>
      </c>
      <c r="L33" s="66"/>
      <c r="M33" s="67"/>
    </row>
    <row r="34" spans="10:13" x14ac:dyDescent="0.25">
      <c r="J34" s="65" t="e">
        <f>#REF!-#REF!</f>
        <v>#REF!</v>
      </c>
      <c r="L34" s="66"/>
      <c r="M34" s="67"/>
    </row>
    <row r="35" spans="10:13" x14ac:dyDescent="0.25">
      <c r="J35" s="65" t="e">
        <f>#REF!-#REF!</f>
        <v>#REF!</v>
      </c>
      <c r="L35" s="66"/>
      <c r="M35" s="67"/>
    </row>
    <row r="36" spans="10:13" x14ac:dyDescent="0.25">
      <c r="J36" s="65" t="e">
        <f>#REF!-#REF!</f>
        <v>#REF!</v>
      </c>
      <c r="L36" s="66"/>
      <c r="M36" s="67"/>
    </row>
    <row r="37" spans="10:13" x14ac:dyDescent="0.25">
      <c r="J37" s="65" t="e">
        <f>#REF!-#REF!</f>
        <v>#REF!</v>
      </c>
      <c r="L37" s="66"/>
      <c r="M37" s="67"/>
    </row>
    <row r="38" spans="10:13" x14ac:dyDescent="0.25">
      <c r="J38" s="65" t="e">
        <f>#REF!-#REF!</f>
        <v>#REF!</v>
      </c>
      <c r="L38" s="66"/>
      <c r="M38" s="67"/>
    </row>
    <row r="39" spans="10:13" x14ac:dyDescent="0.25">
      <c r="J39" s="65" t="e">
        <f>#REF!-#REF!</f>
        <v>#REF!</v>
      </c>
      <c r="L39" s="66"/>
      <c r="M39" s="67"/>
    </row>
    <row r="40" spans="10:13" x14ac:dyDescent="0.25">
      <c r="J40" s="65" t="e">
        <f>#REF!-#REF!</f>
        <v>#REF!</v>
      </c>
      <c r="L40" s="66"/>
      <c r="M40" s="67"/>
    </row>
    <row r="41" spans="10:13" x14ac:dyDescent="0.25">
      <c r="J41" s="65" t="e">
        <f>#REF!-#REF!</f>
        <v>#REF!</v>
      </c>
      <c r="L41" s="66"/>
      <c r="M41" s="67"/>
    </row>
    <row r="42" spans="10:13" x14ac:dyDescent="0.25">
      <c r="J42" s="65" t="e">
        <f>#REF!-#REF!</f>
        <v>#REF!</v>
      </c>
      <c r="L42" s="66"/>
      <c r="M42" s="67"/>
    </row>
    <row r="43" spans="10:13" x14ac:dyDescent="0.25">
      <c r="J43" s="65" t="e">
        <f>#REF!-#REF!</f>
        <v>#REF!</v>
      </c>
      <c r="L43" s="66"/>
      <c r="M43" s="67"/>
    </row>
    <row r="44" spans="10:13" x14ac:dyDescent="0.25">
      <c r="J44" s="65" t="e">
        <f>#REF!-#REF!</f>
        <v>#REF!</v>
      </c>
      <c r="L44" s="66"/>
      <c r="M44" s="67"/>
    </row>
    <row r="45" spans="10:13" x14ac:dyDescent="0.25">
      <c r="J45" s="65" t="e">
        <f>#REF!-#REF!</f>
        <v>#REF!</v>
      </c>
      <c r="L45" s="66"/>
      <c r="M45" s="67"/>
    </row>
    <row r="46" spans="10:13" x14ac:dyDescent="0.25">
      <c r="J46" s="65" t="e">
        <f>#REF!-#REF!</f>
        <v>#REF!</v>
      </c>
      <c r="L46" s="66"/>
      <c r="M46" s="67"/>
    </row>
    <row r="47" spans="10:13" x14ac:dyDescent="0.25">
      <c r="J47" s="65" t="e">
        <f>#REF!-#REF!</f>
        <v>#REF!</v>
      </c>
      <c r="L47" s="66"/>
      <c r="M47" s="67"/>
    </row>
    <row r="48" spans="10:13" x14ac:dyDescent="0.25">
      <c r="J48" s="65" t="e">
        <f>#REF!-#REF!</f>
        <v>#REF!</v>
      </c>
      <c r="L48" s="66"/>
      <c r="M48" s="67"/>
    </row>
    <row r="49" spans="10:13" x14ac:dyDescent="0.25">
      <c r="J49" s="65" t="e">
        <f>#REF!-#REF!</f>
        <v>#REF!</v>
      </c>
      <c r="L49" s="66"/>
      <c r="M49" s="67"/>
    </row>
    <row r="50" spans="10:13" x14ac:dyDescent="0.25">
      <c r="J50" s="65" t="e">
        <f>#REF!-#REF!</f>
        <v>#REF!</v>
      </c>
      <c r="L50" s="66"/>
      <c r="M50" s="67"/>
    </row>
    <row r="51" spans="10:13" x14ac:dyDescent="0.25">
      <c r="J51" s="65" t="e">
        <f>#REF!-#REF!</f>
        <v>#REF!</v>
      </c>
      <c r="L51" s="66"/>
      <c r="M51" s="67"/>
    </row>
    <row r="52" spans="10:13" x14ac:dyDescent="0.25">
      <c r="J52" s="65" t="e">
        <f>#REF!-#REF!</f>
        <v>#REF!</v>
      </c>
      <c r="L52" s="66"/>
      <c r="M52" s="67"/>
    </row>
    <row r="53" spans="10:13" x14ac:dyDescent="0.25">
      <c r="J53" s="65" t="e">
        <f>#REF!-#REF!</f>
        <v>#REF!</v>
      </c>
      <c r="L53" s="66"/>
      <c r="M53" s="67"/>
    </row>
    <row r="54" spans="10:13" x14ac:dyDescent="0.25">
      <c r="J54" s="65" t="e">
        <f>#REF!-#REF!</f>
        <v>#REF!</v>
      </c>
      <c r="L54" s="66"/>
      <c r="M54" s="67"/>
    </row>
    <row r="55" spans="10:13" x14ac:dyDescent="0.25">
      <c r="J55" s="65" t="e">
        <f>#REF!-#REF!</f>
        <v>#REF!</v>
      </c>
      <c r="L55" s="66"/>
      <c r="M55" s="67"/>
    </row>
    <row r="56" spans="10:13" x14ac:dyDescent="0.25">
      <c r="J56" s="65" t="e">
        <f>#REF!-#REF!</f>
        <v>#REF!</v>
      </c>
      <c r="L56" s="66"/>
      <c r="M56" s="67"/>
    </row>
    <row r="57" spans="10:13" x14ac:dyDescent="0.25">
      <c r="J57" s="65" t="e">
        <f>#REF!-#REF!</f>
        <v>#REF!</v>
      </c>
      <c r="L57" s="66"/>
      <c r="M57" s="67"/>
    </row>
    <row r="58" spans="10:13" x14ac:dyDescent="0.25">
      <c r="J58" s="65" t="e">
        <f>#REF!-#REF!</f>
        <v>#REF!</v>
      </c>
      <c r="L58" s="66"/>
      <c r="M58" s="67"/>
    </row>
    <row r="59" spans="10:13" x14ac:dyDescent="0.25">
      <c r="J59" s="65" t="e">
        <f>#REF!-#REF!</f>
        <v>#REF!</v>
      </c>
      <c r="L59" s="66"/>
      <c r="M59" s="67"/>
    </row>
    <row r="60" spans="10:13" x14ac:dyDescent="0.25">
      <c r="J60" s="65" t="e">
        <f>#REF!-#REF!</f>
        <v>#REF!</v>
      </c>
      <c r="L60" s="66"/>
      <c r="M60" s="67"/>
    </row>
    <row r="61" spans="10:13" x14ac:dyDescent="0.25">
      <c r="J61" s="65" t="e">
        <f>#REF!-#REF!</f>
        <v>#REF!</v>
      </c>
      <c r="L61" s="66"/>
      <c r="M61" s="67"/>
    </row>
    <row r="62" spans="10:13" x14ac:dyDescent="0.25">
      <c r="J62" s="65" t="e">
        <f>#REF!-#REF!</f>
        <v>#REF!</v>
      </c>
      <c r="L62" s="66"/>
      <c r="M62" s="67"/>
    </row>
    <row r="63" spans="10:13" x14ac:dyDescent="0.25">
      <c r="J63" s="65" t="e">
        <f>#REF!-#REF!</f>
        <v>#REF!</v>
      </c>
      <c r="L63" s="66"/>
      <c r="M63" s="67"/>
    </row>
    <row r="64" spans="10:13" x14ac:dyDescent="0.25">
      <c r="J64" s="65" t="e">
        <f>#REF!-#REF!</f>
        <v>#REF!</v>
      </c>
      <c r="L64" s="66"/>
      <c r="M64" s="67"/>
    </row>
    <row r="65" spans="10:13" x14ac:dyDescent="0.25">
      <c r="J65" s="65" t="e">
        <f>#REF!-#REF!</f>
        <v>#REF!</v>
      </c>
      <c r="L65" s="66"/>
      <c r="M65" s="67"/>
    </row>
    <row r="66" spans="10:13" x14ac:dyDescent="0.25">
      <c r="J66" s="65" t="e">
        <f>#REF!-#REF!</f>
        <v>#REF!</v>
      </c>
      <c r="L66" s="66"/>
      <c r="M66" s="67"/>
    </row>
    <row r="67" spans="10:13" x14ac:dyDescent="0.25">
      <c r="J67" s="65" t="e">
        <f>#REF!-#REF!</f>
        <v>#REF!</v>
      </c>
      <c r="L67" s="66"/>
      <c r="M67" s="67"/>
    </row>
    <row r="68" spans="10:13" x14ac:dyDescent="0.25">
      <c r="J68" s="65" t="e">
        <f>#REF!-#REF!</f>
        <v>#REF!</v>
      </c>
      <c r="L68" s="66"/>
      <c r="M68" s="67"/>
    </row>
    <row r="69" spans="10:13" x14ac:dyDescent="0.25">
      <c r="J69" s="65" t="e">
        <f>#REF!-#REF!</f>
        <v>#REF!</v>
      </c>
      <c r="L69" s="66"/>
      <c r="M69" s="67"/>
    </row>
    <row r="70" spans="10:13" x14ac:dyDescent="0.25">
      <c r="J70" s="65" t="e">
        <f>#REF!-#REF!</f>
        <v>#REF!</v>
      </c>
      <c r="L70" s="66"/>
      <c r="M70" s="67"/>
    </row>
    <row r="71" spans="10:13" x14ac:dyDescent="0.25">
      <c r="J71" s="65" t="e">
        <f>#REF!-#REF!</f>
        <v>#REF!</v>
      </c>
      <c r="L71" s="66"/>
      <c r="M71" s="67"/>
    </row>
    <row r="72" spans="10:13" x14ac:dyDescent="0.25">
      <c r="J72" s="65" t="e">
        <f>#REF!-#REF!</f>
        <v>#REF!</v>
      </c>
      <c r="L72" s="66"/>
      <c r="M72" s="67"/>
    </row>
    <row r="73" spans="10:13" x14ac:dyDescent="0.25">
      <c r="J73" s="65" t="e">
        <f>#REF!-#REF!</f>
        <v>#REF!</v>
      </c>
      <c r="L73" s="66"/>
      <c r="M73" s="67"/>
    </row>
    <row r="74" spans="10:13" x14ac:dyDescent="0.25">
      <c r="J74" s="65" t="e">
        <f>#REF!-#REF!</f>
        <v>#REF!</v>
      </c>
      <c r="L74" s="66"/>
      <c r="M74" s="67"/>
    </row>
    <row r="75" spans="10:13" x14ac:dyDescent="0.25">
      <c r="J75" s="65" t="e">
        <f>#REF!-#REF!</f>
        <v>#REF!</v>
      </c>
      <c r="L75" s="66"/>
      <c r="M75" s="67"/>
    </row>
    <row r="76" spans="10:13" x14ac:dyDescent="0.25">
      <c r="J76" s="65" t="e">
        <f>#REF!-#REF!</f>
        <v>#REF!</v>
      </c>
      <c r="L76" s="66"/>
      <c r="M76" s="67"/>
    </row>
    <row r="77" spans="10:13" x14ac:dyDescent="0.25">
      <c r="J77" s="65" t="e">
        <f>#REF!-#REF!</f>
        <v>#REF!</v>
      </c>
      <c r="L77" s="66"/>
      <c r="M77" s="67"/>
    </row>
    <row r="78" spans="10:13" x14ac:dyDescent="0.25">
      <c r="J78" s="65" t="e">
        <f>#REF!-#REF!</f>
        <v>#REF!</v>
      </c>
      <c r="L78" s="66"/>
      <c r="M78" s="67"/>
    </row>
    <row r="79" spans="10:13" x14ac:dyDescent="0.25">
      <c r="J79" s="65" t="e">
        <f>#REF!-#REF!</f>
        <v>#REF!</v>
      </c>
      <c r="L79" s="66"/>
      <c r="M79" s="67"/>
    </row>
    <row r="80" spans="10:13" x14ac:dyDescent="0.25">
      <c r="J80" s="65" t="e">
        <f>#REF!-#REF!</f>
        <v>#REF!</v>
      </c>
      <c r="L80" s="66"/>
      <c r="M80" s="67"/>
    </row>
    <row r="81" spans="10:13" x14ac:dyDescent="0.25">
      <c r="J81" s="65" t="e">
        <f>#REF!-#REF!</f>
        <v>#REF!</v>
      </c>
      <c r="L81" s="66"/>
      <c r="M81" s="67"/>
    </row>
    <row r="82" spans="10:13" x14ac:dyDescent="0.25">
      <c r="J82" s="65" t="e">
        <f>#REF!-#REF!</f>
        <v>#REF!</v>
      </c>
      <c r="L82" s="66"/>
      <c r="M82" s="67"/>
    </row>
    <row r="83" spans="10:13" x14ac:dyDescent="0.25">
      <c r="J83" s="65" t="e">
        <f>#REF!-#REF!</f>
        <v>#REF!</v>
      </c>
      <c r="L83" s="62"/>
      <c r="M83" s="63"/>
    </row>
  </sheetData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horizontalDpi="96" verticalDpi="96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B1:C1"/>
  <sheetViews>
    <sheetView showGridLines="0" workbookViewId="0"/>
  </sheetViews>
  <sheetFormatPr baseColWidth="10" defaultColWidth="11.453125" defaultRowHeight="12.5" x14ac:dyDescent="0.25"/>
  <cols>
    <col min="1" max="1" width="1.7265625" style="27" customWidth="1"/>
    <col min="2" max="2" width="13" style="45" customWidth="1"/>
    <col min="3" max="3" width="90.7265625" style="44" customWidth="1"/>
    <col min="4" max="6" width="11.453125" style="27"/>
    <col min="7" max="7" width="5.453125" style="27" customWidth="1"/>
    <col min="8" max="16384" width="11.453125" style="27"/>
  </cols>
  <sheetData/>
  <sheetProtection algorithmName="SHA-512" hashValue="6nxJIITyivjkerWXnxMScxpurIUK64VGZyLiyJ0TlVN5TSWQ/h1ZEDVG/EPKrtq+DJTQy0iVYNliGwliWVIOvg==" saltValue="0qnuzAktxkBrMMuvwKlUDg==" spinCount="100000" sheet="1" objects="1" scenarios="1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C1"/>
  <sheetViews>
    <sheetView showGridLines="0" workbookViewId="0"/>
  </sheetViews>
  <sheetFormatPr baseColWidth="10" defaultColWidth="11.453125" defaultRowHeight="12.5" x14ac:dyDescent="0.25"/>
  <cols>
    <col min="1" max="1" width="1.7265625" style="27" customWidth="1"/>
    <col min="2" max="2" width="2.7265625" style="45" customWidth="1"/>
    <col min="3" max="3" width="90.7265625" style="44" customWidth="1"/>
    <col min="4" max="16384" width="11.453125" style="27"/>
  </cols>
  <sheetData/>
  <sheetProtection algorithmName="SHA-512" hashValue="H9siny4PSAdxuYU8GRYzQ5IcrYTiSIXpx6CpbtHg1Dy7P3c/qNrzu+PPSvcIVC2Iuiv0RslrJyqKl4Arl92qwA==" saltValue="kOjkbTw4MpzbEm9nKbO/FA==" spinCount="100000" sheet="1" objects="1" scenarios="1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B1:C1"/>
  <sheetViews>
    <sheetView showGridLines="0" workbookViewId="0"/>
  </sheetViews>
  <sheetFormatPr baseColWidth="10" defaultColWidth="11.453125" defaultRowHeight="12.5" x14ac:dyDescent="0.25"/>
  <cols>
    <col min="1" max="1" width="1.7265625" style="27" customWidth="1"/>
    <col min="2" max="2" width="2.7265625" style="45" customWidth="1"/>
    <col min="3" max="3" width="90.7265625" style="44" customWidth="1"/>
    <col min="4" max="16384" width="11.453125" style="27"/>
  </cols>
  <sheetData/>
  <sheetProtection algorithmName="SHA-512" hashValue="V8SDmmBYKymG9w9dO70ErXxWPY/fTLPVcIDVJbldvGdtP869aC49bT3NZCL6AbEW0NZ9QsPuSbDOlXP72AZmpA==" saltValue="gWO/tBwJEM2BbC0bocd7sA==" spinCount="100000" sheet="1" objects="1" scenarios="1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B1:C1"/>
  <sheetViews>
    <sheetView showGridLines="0" workbookViewId="0"/>
  </sheetViews>
  <sheetFormatPr baseColWidth="10" defaultColWidth="11.453125" defaultRowHeight="12.5" x14ac:dyDescent="0.25"/>
  <cols>
    <col min="1" max="1" width="1.7265625" style="27" customWidth="1"/>
    <col min="2" max="2" width="2.7265625" style="45" customWidth="1"/>
    <col min="3" max="3" width="90.7265625" style="44" customWidth="1"/>
    <col min="4" max="16384" width="11.453125" style="27"/>
  </cols>
  <sheetData/>
  <sheetProtection algorithmName="SHA-512" hashValue="X1wYE5wZgCKt+DttXm4f9f73XuG5YXXrkamNEf6inrhL3BcMV+vtDy4BQlzSUdUOuZBciVFWZE4jhIc43zjmhg==" saltValue="GH5NMex5Y7Do8jQ8XOFNEw==" spinCount="100000" sheet="1" objects="1" scenarios="1"/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B1:C1"/>
  <sheetViews>
    <sheetView showGridLines="0" workbookViewId="0"/>
  </sheetViews>
  <sheetFormatPr baseColWidth="10" defaultColWidth="11.453125" defaultRowHeight="12.5" x14ac:dyDescent="0.25"/>
  <cols>
    <col min="1" max="1" width="1.7265625" style="27" customWidth="1"/>
    <col min="2" max="2" width="2.7265625" style="45" customWidth="1"/>
    <col min="3" max="3" width="90.7265625" style="44" customWidth="1"/>
    <col min="4" max="16384" width="11.453125" style="27"/>
  </cols>
  <sheetData/>
  <sheetProtection algorithmName="SHA-512" hashValue="8+OwbPRqAt+2Z8bnLPxiGR3BXW4wTG4diieFUJNSTam/uwf4COQxnXyW0JdBHmaFBTi8v9KVT5VvWO60oXD36w==" saltValue="qUwwGGvdYh8uJH4mO4qqhA==" spinCount="100000" sheet="1" objects="1" scenarios="1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B1:C1"/>
  <sheetViews>
    <sheetView showGridLines="0" workbookViewId="0">
      <selection activeCell="C23" sqref="C23"/>
    </sheetView>
  </sheetViews>
  <sheetFormatPr baseColWidth="10" defaultColWidth="11.453125" defaultRowHeight="12.5" x14ac:dyDescent="0.25"/>
  <cols>
    <col min="1" max="1" width="1.7265625" style="27" customWidth="1"/>
    <col min="2" max="2" width="2.7265625" style="45" customWidth="1"/>
    <col min="3" max="3" width="90.7265625" style="44" customWidth="1"/>
    <col min="4" max="16384" width="11.453125" style="27"/>
  </cols>
  <sheetData/>
  <phoneticPr fontId="0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1" orientation="landscape" horizontalDpi="96" verticalDpi="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CU74"/>
  <sheetViews>
    <sheetView showGridLines="0" zoomScale="85" zoomScaleNormal="85" workbookViewId="0">
      <pane ySplit="2" topLeftCell="A3" activePane="bottomLeft" state="frozen"/>
      <selection pane="bottomLeft" activeCell="AW9" sqref="AW9"/>
    </sheetView>
  </sheetViews>
  <sheetFormatPr baseColWidth="10" defaultColWidth="11.453125" defaultRowHeight="12.5" x14ac:dyDescent="0.25"/>
  <cols>
    <col min="1" max="1" width="1.7265625" style="1" customWidth="1"/>
    <col min="2" max="2" width="2.7265625" style="1" customWidth="1"/>
    <col min="3" max="3" width="4.453125" style="1" hidden="1" customWidth="1"/>
    <col min="4" max="4" width="3.7265625" style="9" customWidth="1"/>
    <col min="5" max="6" width="0.81640625" style="1" hidden="1" customWidth="1"/>
    <col min="7" max="8" width="9.54296875" style="1" customWidth="1"/>
    <col min="9" max="14" width="0.54296875" style="1" customWidth="1"/>
    <col min="15" max="16" width="2.7265625" style="1" customWidth="1"/>
    <col min="17" max="17" width="4.453125" style="1" hidden="1" customWidth="1"/>
    <col min="18" max="18" width="3.7265625" style="9" customWidth="1"/>
    <col min="19" max="20" width="0.81640625" style="1" hidden="1" customWidth="1"/>
    <col min="21" max="22" width="9.54296875" style="1" customWidth="1"/>
    <col min="23" max="28" width="0.54296875" style="1" customWidth="1"/>
    <col min="29" max="30" width="2.7265625" style="1" customWidth="1"/>
    <col min="31" max="31" width="4.453125" style="1" hidden="1" customWidth="1"/>
    <col min="32" max="32" width="3.7265625" style="9" customWidth="1"/>
    <col min="33" max="34" width="0.81640625" style="1" hidden="1" customWidth="1"/>
    <col min="35" max="36" width="9.54296875" style="1" customWidth="1"/>
    <col min="37" max="42" width="0.54296875" style="1" customWidth="1"/>
    <col min="43" max="44" width="2.7265625" style="1" customWidth="1"/>
    <col min="45" max="45" width="4.453125" style="1" hidden="1" customWidth="1"/>
    <col min="46" max="46" width="3.7265625" style="9" customWidth="1"/>
    <col min="47" max="48" width="0.81640625" style="1" hidden="1" customWidth="1"/>
    <col min="49" max="50" width="9.54296875" style="1" customWidth="1"/>
    <col min="51" max="56" width="0.54296875" style="1" customWidth="1"/>
    <col min="57" max="58" width="2.7265625" style="1" customWidth="1"/>
    <col min="59" max="59" width="4.453125" style="1" hidden="1" customWidth="1"/>
    <col min="60" max="60" width="3.7265625" style="9" customWidth="1"/>
    <col min="61" max="62" width="0.81640625" style="1" hidden="1" customWidth="1"/>
    <col min="63" max="64" width="9.54296875" style="1" customWidth="1"/>
    <col min="65" max="70" width="0.54296875" style="1" customWidth="1"/>
    <col min="71" max="72" width="2.7265625" style="1" customWidth="1"/>
    <col min="73" max="73" width="4.453125" style="1" hidden="1" customWidth="1"/>
    <col min="74" max="74" width="3.7265625" style="9" customWidth="1"/>
    <col min="75" max="76" width="0.81640625" style="1" hidden="1" customWidth="1"/>
    <col min="77" max="78" width="9.54296875" style="1" customWidth="1"/>
    <col min="79" max="84" width="0.54296875" style="1" customWidth="1"/>
    <col min="85" max="86" width="2.7265625" style="1" customWidth="1"/>
    <col min="87" max="87" width="4.453125" style="1" hidden="1" customWidth="1"/>
    <col min="88" max="88" width="3.7265625" style="9" customWidth="1"/>
    <col min="89" max="90" width="0.81640625" style="1" hidden="1" customWidth="1"/>
    <col min="91" max="92" width="9.54296875" style="1" customWidth="1"/>
    <col min="93" max="98" width="0.54296875" style="1" customWidth="1"/>
    <col min="99" max="99" width="1.7265625" style="1" customWidth="1"/>
    <col min="100" max="16384" width="11.453125" style="1"/>
  </cols>
  <sheetData>
    <row r="1" spans="1:99" s="71" customFormat="1" ht="37.5" customHeight="1" x14ac:dyDescent="0.25">
      <c r="A1" s="70"/>
      <c r="D1" s="72"/>
      <c r="R1" s="72"/>
      <c r="AF1" s="72"/>
      <c r="AT1" s="72"/>
      <c r="BM1" s="301" t="str">
        <f>IF(MONTH(debut)=1,TEXT(YEAR(debut),"0""   ""0""   ""0""   ""0"),YEAR(debut)&amp;"-"&amp;YEAR(EDATE(debut,11)))</f>
        <v>2   0   2   6</v>
      </c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  <c r="CM1" s="301"/>
      <c r="CN1" s="301"/>
      <c r="CO1" s="301"/>
      <c r="CP1" s="301"/>
      <c r="CQ1" s="301"/>
      <c r="CR1" s="301"/>
      <c r="CS1" s="301"/>
      <c r="CT1" s="301"/>
    </row>
    <row r="2" spans="1:99" ht="102.75" customHeight="1" x14ac:dyDescent="0.25">
      <c r="R2" s="99" t="s">
        <v>62</v>
      </c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</row>
    <row r="3" spans="1:99" ht="6.75" customHeight="1" x14ac:dyDescent="0.25"/>
    <row r="4" spans="1:99" ht="28" customHeight="1" x14ac:dyDescent="0.25">
      <c r="B4" s="2" t="str">
        <f>UPPER(TEXT(D5,"mmmm"))&amp;" " &amp;YEAR(D5)</f>
        <v>JANVIER 2026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4"/>
      <c r="P4" s="2" t="str">
        <f>UPPER(TEXT(R5,"mmmm"))&amp;IF(YEAR(D5)&lt;&gt;YEAR(R5)," "&amp;YEAR(R5),"")</f>
        <v>FÉVRIER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0"/>
      <c r="AC4" s="4"/>
      <c r="AD4" s="2" t="str">
        <f>UPPER(TEXT(AF5,"mmmm"))&amp;IF(YEAR(R5)&lt;&gt;YEAR(AF5)," "&amp;YEAR(AF5),"")</f>
        <v>MARS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10"/>
      <c r="AQ4" s="4"/>
      <c r="AR4" s="12" t="str">
        <f>UPPER(TEXT(AT5,"mmmm"))&amp;IF(YEAR(AF5)&lt;&gt;YEAR(AT5)," "&amp;YEAR(AT5),"")</f>
        <v>AVRIL</v>
      </c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4"/>
      <c r="BE4" s="4"/>
      <c r="BF4" s="12" t="str">
        <f>UPPER(TEXT(BH5,"mmmm"))&amp;IF(YEAR(AT5)&lt;&gt;YEAR(BH5)," "&amp;YEAR(BH5),"")</f>
        <v>MAI</v>
      </c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4"/>
      <c r="BS4" s="4"/>
      <c r="BT4" s="12" t="str">
        <f>UPPER(TEXT(BV5,"mmmm"))&amp;IF(YEAR(BH5)&lt;&gt;YEAR(BV5)," "&amp;YEAR(BV5),"")</f>
        <v>JUIN</v>
      </c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4"/>
      <c r="CG4" s="4"/>
      <c r="CH4" s="15" t="str">
        <f>UPPER(TEXT(CJ5,"mmmm"))&amp;IF(YEAR(BV5)&lt;&gt;YEAR(CJ5)," "&amp;YEAR(CJ5),"")</f>
        <v>JUILLET</v>
      </c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7"/>
      <c r="CU4" s="4"/>
    </row>
    <row r="5" spans="1:99" ht="20.149999999999999" customHeight="1" x14ac:dyDescent="0.25">
      <c r="B5" s="5" t="str">
        <f t="shared" ref="B5:B35" si="0">VLOOKUP(WEEKDAY(D5,2),param_jours_semaine,2,FALSE)</f>
        <v>J</v>
      </c>
      <c r="C5" s="5">
        <f t="shared" ref="C5:C35" si="1">NETWORKDAYS(D5,D5,param_jours_feries)</f>
        <v>0</v>
      </c>
      <c r="D5" s="6">
        <f>EDATE(DATE(YEAR(date_debut),MONTH(date_debut),1),0)</f>
        <v>46023</v>
      </c>
      <c r="E5" s="11">
        <f>IF(NOT(ISNA(VLOOKUP(D5,conges_matin,2,FALSE))),VLOOKUP(D5,conges_matin,2,FALSE),0)</f>
        <v>0</v>
      </c>
      <c r="F5" s="11">
        <f>IF(NOT(ISNA(VLOOKUP(D5,conges_soir,2,FALSE))),VLOOKUP(D5,conges_soir,2,FALSE),0)</f>
        <v>0</v>
      </c>
      <c r="G5" s="7" t="str">
        <f t="shared" ref="G5:G35" si="2">IF(NOT(ISNA(VLOOKUP(D5,param_jours_feries_libelles,2,FALSE))),UPPER(VLOOKUP(D5,param_jours_feries_libelles,2,FALSE)),"")</f>
        <v>JOUR DE L'AN</v>
      </c>
      <c r="H5" s="7"/>
      <c r="I5" s="39" t="str">
        <f>IF(WEEKDAY(D5,2)=3,TEXT(((D5-WEEKDAY(D5,2)+1)-(DATE(YEAR(D5-WEEKDAY(D5,2)+4),1,4)-WEEKDAY(DATE(YEAR(D5-WEEKDAY(D5,2)+4),1,4),2)+1))/7+1,"0"),"")</f>
        <v/>
      </c>
      <c r="J5" s="8" t="e">
        <f>IF(NOT(ISNA(VLOOKUP(1&amp;D5,param_vacances,7,FALSE))),VLOOKUP(1&amp;D5,param_vacances,7,FALSE)+1,0)</f>
        <v>#NAME?</v>
      </c>
      <c r="K5" s="7"/>
      <c r="L5" s="8" t="e">
        <f>IF(NOT(ISNA(VLOOKUP(2&amp;D5,param_vacances,7,FALSE))),VLOOKUP(2&amp;D5,param_vacances,7,FALSE)+1,0)</f>
        <v>#NAME?</v>
      </c>
      <c r="M5" s="7"/>
      <c r="N5" s="8" t="e">
        <f>IF(NOT(ISNA(VLOOKUP(3&amp;D5,param_vacances,7,FALSE))),VLOOKUP(3&amp;D5,param_vacances,7,FALSE)+1,0)</f>
        <v>#NAME?</v>
      </c>
      <c r="P5" s="5" t="str">
        <f t="shared" ref="P5:P35" si="3">VLOOKUP(WEEKDAY(R5,2),param_jours_semaine,2,FALSE)</f>
        <v>D</v>
      </c>
      <c r="Q5" s="5">
        <f t="shared" ref="Q5:Q35" si="4">NETWORKDAYS(R5,R5,param_jours_feries)</f>
        <v>0</v>
      </c>
      <c r="R5" s="6">
        <f>EDATE(D5,1)</f>
        <v>46054</v>
      </c>
      <c r="S5" s="11">
        <f>IF(NOT(ISNA(VLOOKUP(R5,conges_matin,2,FALSE))),VLOOKUP(R5,conges_matin,2,FALSE),MAX(0,E35-1))</f>
        <v>0</v>
      </c>
      <c r="T5" s="11">
        <f>IF(NOT(ISNA(VLOOKUP(R5,conges_soir,2,FALSE))),VLOOKUP(R5,conges_soir,2,FALSE),MAX(0,F35-1))</f>
        <v>0</v>
      </c>
      <c r="U5" s="7" t="str">
        <f t="shared" ref="U5:U35" si="5">IF(NOT(ISNA(VLOOKUP(R5,param_jours_feries_libelles,2,FALSE))),UPPER(VLOOKUP(R5,param_jours_feries_libelles,2,FALSE)),"")</f>
        <v/>
      </c>
      <c r="V5" s="7"/>
      <c r="W5" s="39" t="str">
        <f t="shared" ref="W5:W35" si="6">IF(WEEKDAY(R5,2)=3,TEXT(((R5-WEEKDAY(R5,2)+1)-(DATE(YEAR(R5-WEEKDAY(R5,2)+4),1,4)-WEEKDAY(DATE(YEAR(R5-WEEKDAY(R5,2)+4),1,4),2)+1))/7+1,"0"),"")</f>
        <v/>
      </c>
      <c r="X5" s="8" t="e">
        <f>IF(NOT(ISNA(VLOOKUP(1&amp;R5,param_vacances,7,FALSE))),VLOOKUP(1&amp;R5,param_vacances,7,FALSE)+1,MAX(0,J35-1))</f>
        <v>#NAME?</v>
      </c>
      <c r="Y5" s="7"/>
      <c r="Z5" s="8" t="e">
        <f>IF(NOT(ISNA(VLOOKUP(2&amp;R5,param_vacances,7,FALSE))),VLOOKUP(2&amp;R5,param_vacances,7,FALSE)+1,MAX(0,L35-1))</f>
        <v>#NAME?</v>
      </c>
      <c r="AA5" s="7"/>
      <c r="AB5" s="8" t="e">
        <f>IF(NOT(ISNA(VLOOKUP(3&amp;R5,param_vacances,7,FALSE))),VLOOKUP(3&amp;R5,param_vacances,7,FALSE)+1,MAX(0,N35-1))</f>
        <v>#NAME?</v>
      </c>
      <c r="AD5" s="5" t="str">
        <f t="shared" ref="AD5:AD35" si="7">VLOOKUP(WEEKDAY(AF5,2),param_jours_semaine,2,FALSE)</f>
        <v>D</v>
      </c>
      <c r="AE5" s="5">
        <f t="shared" ref="AE5:AE35" si="8">NETWORKDAYS(AF5,AF5,param_jours_feries)</f>
        <v>0</v>
      </c>
      <c r="AF5" s="6">
        <f>EDATE(R5,1)</f>
        <v>46082</v>
      </c>
      <c r="AG5" s="11">
        <f>IF(NOT(ISNA(VLOOKUP(AF5,conges_matin,2,FALSE))),VLOOKUP(AF5,conges_matin,2,FALSE),MAX(0,S35-1))</f>
        <v>0</v>
      </c>
      <c r="AH5" s="11">
        <f>IF(NOT(ISNA(VLOOKUP(AF5,conges_soir,2,FALSE))),VLOOKUP(AF5,conges_soir,2,FALSE),MAX(0,T35-1))</f>
        <v>0</v>
      </c>
      <c r="AI5" s="7" t="str">
        <f t="shared" ref="AI5:AI35" si="9">IF(NOT(ISNA(VLOOKUP(AF5,param_jours_feries_libelles,2,FALSE))),UPPER(VLOOKUP(AF5,param_jours_feries_libelles,2,FALSE)),"")</f>
        <v/>
      </c>
      <c r="AJ5" s="7"/>
      <c r="AK5" s="39" t="str">
        <f t="shared" ref="AK5:AK35" si="10">IF(WEEKDAY(AF5,2)=3,TEXT(((AF5-WEEKDAY(AF5,2)+1)-(DATE(YEAR(AF5-WEEKDAY(AF5,2)+4),1,4)-WEEKDAY(DATE(YEAR(AF5-WEEKDAY(AF5,2)+4),1,4),2)+1))/7+1,"0"),"")</f>
        <v/>
      </c>
      <c r="AL5" s="8" t="e">
        <f>IF(NOT(ISNA(VLOOKUP(1&amp;AF5,param_vacances,7,FALSE))),VLOOKUP(1&amp;AF5,param_vacances,7,FALSE)+1,MAX(0,X35-1))</f>
        <v>#NAME?</v>
      </c>
      <c r="AM5" s="7"/>
      <c r="AN5" s="8" t="e">
        <f>IF(NOT(ISNA(VLOOKUP(2&amp;AF5,param_vacances,7,FALSE))),VLOOKUP(2&amp;AF5,param_vacances,7,FALSE)+1,MAX(0,Z35-1))</f>
        <v>#NAME?</v>
      </c>
      <c r="AO5" s="7"/>
      <c r="AP5" s="8" t="e">
        <f>IF(NOT(ISNA(VLOOKUP(3&amp;AF5,param_vacances,7,FALSE))),VLOOKUP(3&amp;AF5,param_vacances,7,FALSE)+1,MAX(0,AB35-1))</f>
        <v>#NAME?</v>
      </c>
      <c r="AR5" s="5" t="str">
        <f t="shared" ref="AR5:AR35" si="11">VLOOKUP(WEEKDAY(AT5,2),param_jours_semaine,2,FALSE)</f>
        <v>M</v>
      </c>
      <c r="AS5" s="5">
        <f t="shared" ref="AS5:AS35" si="12">NETWORKDAYS(AT5,AT5,param_jours_feries)</f>
        <v>1</v>
      </c>
      <c r="AT5" s="6">
        <f>EDATE(AF5,1)</f>
        <v>46113</v>
      </c>
      <c r="AU5" s="11">
        <f>IF(NOT(ISNA(VLOOKUP(AT5,conges_matin,2,FALSE))),VLOOKUP(AT5,conges_matin,2,FALSE),MAX(0,AG35-1))</f>
        <v>0</v>
      </c>
      <c r="AV5" s="11">
        <f>IF(NOT(ISNA(VLOOKUP(AT5,conges_soir,2,FALSE))),VLOOKUP(AT5,conges_soir,2,FALSE),MAX(0,AH35-1))</f>
        <v>0</v>
      </c>
      <c r="AW5" s="7" t="str">
        <f t="shared" ref="AW5:AW35" si="13">IF(NOT(ISNA(VLOOKUP(AT5,param_jours_feries_libelles,2,FALSE))),UPPER(VLOOKUP(AT5,param_jours_feries_libelles,2,FALSE)),"")</f>
        <v/>
      </c>
      <c r="AX5" s="7"/>
      <c r="AY5" s="39" t="str">
        <f t="shared" ref="AY5:AY35" si="14">IF(WEEKDAY(AT5,2)=3,TEXT(((AT5-WEEKDAY(AT5,2)+1)-(DATE(YEAR(AT5-WEEKDAY(AT5,2)+4),1,4)-WEEKDAY(DATE(YEAR(AT5-WEEKDAY(AT5,2)+4),1,4),2)+1))/7+1,"0"),"")</f>
        <v>14</v>
      </c>
      <c r="AZ5" s="8" t="e">
        <f>IF(NOT(ISNA(VLOOKUP(1&amp;AT5,param_vacances,7,FALSE))),VLOOKUP(1&amp;AT5,param_vacances,7,FALSE)+1,MAX(0,AL35-1))</f>
        <v>#NAME?</v>
      </c>
      <c r="BA5" s="7"/>
      <c r="BB5" s="8" t="e">
        <f>IF(NOT(ISNA(VLOOKUP(2&amp;AT5,param_vacances,7,FALSE))),VLOOKUP(2&amp;AT5,param_vacances,7,FALSE)+1,MAX(0,AN35-1))</f>
        <v>#NAME?</v>
      </c>
      <c r="BC5" s="7"/>
      <c r="BD5" s="8" t="e">
        <f>IF(NOT(ISNA(VLOOKUP(3&amp;AT5,param_vacances,7,FALSE))),VLOOKUP(3&amp;AT5,param_vacances,7,FALSE)+1,MAX(0,AP35-1))</f>
        <v>#NAME?</v>
      </c>
      <c r="BF5" s="5" t="str">
        <f t="shared" ref="BF5:BF35" si="15">VLOOKUP(WEEKDAY(BH5,2),param_jours_semaine,2,FALSE)</f>
        <v>V</v>
      </c>
      <c r="BG5" s="5">
        <f t="shared" ref="BG5:BG35" si="16">NETWORKDAYS(BH5,BH5,param_jours_feries)</f>
        <v>0</v>
      </c>
      <c r="BH5" s="6">
        <f>EDATE(AT5,1)</f>
        <v>46143</v>
      </c>
      <c r="BI5" s="11">
        <f>IF(NOT(ISNA(VLOOKUP(BH5,conges_matin,2,FALSE))),VLOOKUP(BH5,conges_matin,2,FALSE),MAX(0,AU35-1))</f>
        <v>0</v>
      </c>
      <c r="BJ5" s="11">
        <f>IF(NOT(ISNA(VLOOKUP(BH5,conges_soir,2,FALSE))),VLOOKUP(BH5,conges_soir,2,FALSE),MAX(0,AV35-1))</f>
        <v>0</v>
      </c>
      <c r="BK5" s="7" t="str">
        <f t="shared" ref="BK5:BK35" si="17">IF(NOT(ISNA(VLOOKUP(BH5,param_jours_feries_libelles,2,FALSE))),UPPER(VLOOKUP(BH5,param_jours_feries_libelles,2,FALSE)),"")</f>
        <v>F. TRAVAIL</v>
      </c>
      <c r="BL5" s="7"/>
      <c r="BM5" s="39" t="str">
        <f t="shared" ref="BM5:BM35" si="18">IF(WEEKDAY(BH5,2)=3,TEXT(((BH5-WEEKDAY(BH5,2)+1)-(DATE(YEAR(BH5-WEEKDAY(BH5,2)+4),1,4)-WEEKDAY(DATE(YEAR(BH5-WEEKDAY(BH5,2)+4),1,4),2)+1))/7+1,"0"),"")</f>
        <v/>
      </c>
      <c r="BN5" s="8" t="e">
        <f>IF(NOT(ISNA(VLOOKUP(1&amp;BH5,param_vacances,7,FALSE))),VLOOKUP(1&amp;BH5,param_vacances,7,FALSE)+1,MAX(0,AZ35-1))</f>
        <v>#NAME?</v>
      </c>
      <c r="BO5" s="7"/>
      <c r="BP5" s="8" t="e">
        <f>IF(NOT(ISNA(VLOOKUP(2&amp;BH5,param_vacances,7,FALSE))),VLOOKUP(2&amp;BH5,param_vacances,7,FALSE)+1,MAX(0,BB35-1))</f>
        <v>#NAME?</v>
      </c>
      <c r="BQ5" s="7"/>
      <c r="BR5" s="8" t="e">
        <f>IF(NOT(ISNA(VLOOKUP(3&amp;BH5,param_vacances,7,FALSE))),VLOOKUP(3&amp;BH5,param_vacances,7,FALSE)+1,MAX(0,BD35-1))</f>
        <v>#NAME?</v>
      </c>
      <c r="BT5" s="5" t="str">
        <f t="shared" ref="BT5:BT35" si="19">VLOOKUP(WEEKDAY(BV5,2),param_jours_semaine,2,FALSE)</f>
        <v>L</v>
      </c>
      <c r="BU5" s="5">
        <f t="shared" ref="BU5:BU35" si="20">NETWORKDAYS(BV5,BV5,param_jours_feries)</f>
        <v>1</v>
      </c>
      <c r="BV5" s="6">
        <f>EDATE(BH5,1)</f>
        <v>46174</v>
      </c>
      <c r="BW5" s="11">
        <f>IF(NOT(ISNA(VLOOKUP(BV5,conges_matin,2,FALSE))),VLOOKUP(BV5,conges_matin,2,FALSE),MAX(0,BI35-1))</f>
        <v>0</v>
      </c>
      <c r="BX5" s="11">
        <f>IF(NOT(ISNA(VLOOKUP(BV5,conges_soir,2,FALSE))),VLOOKUP(BV5,conges_soir,2,FALSE),MAX(0,BJ35-1))</f>
        <v>0</v>
      </c>
      <c r="BY5" s="7" t="str">
        <f t="shared" ref="BY5:BY35" si="21">IF(NOT(ISNA(VLOOKUP(BV5,param_jours_feries_libelles,2,FALSE))),UPPER(VLOOKUP(BV5,param_jours_feries_libelles,2,FALSE)),"")</f>
        <v/>
      </c>
      <c r="BZ5" s="7"/>
      <c r="CA5" s="39" t="str">
        <f t="shared" ref="CA5:CA35" si="22">IF(WEEKDAY(BV5,2)=3,TEXT(((BV5-WEEKDAY(BV5,2)+1)-(DATE(YEAR(BV5-WEEKDAY(BV5,2)+4),1,4)-WEEKDAY(DATE(YEAR(BV5-WEEKDAY(BV5,2)+4),1,4),2)+1))/7+1,"0"),"")</f>
        <v/>
      </c>
      <c r="CB5" s="8" t="e">
        <f>IF(NOT(ISNA(VLOOKUP(1&amp;BV5,param_vacances,7,FALSE))),VLOOKUP(1&amp;BV5,param_vacances,7,FALSE)+1,MAX(0,BN35-1))</f>
        <v>#NAME?</v>
      </c>
      <c r="CC5" s="7"/>
      <c r="CD5" s="8" t="e">
        <f>IF(NOT(ISNA(VLOOKUP(2&amp;BV5,param_vacances,7,FALSE))),VLOOKUP(2&amp;BV5,param_vacances,7,FALSE)+1,MAX(0,BP35-1))</f>
        <v>#NAME?</v>
      </c>
      <c r="CE5" s="7"/>
      <c r="CF5" s="8" t="e">
        <f>IF(NOT(ISNA(VLOOKUP(3&amp;BV5,param_vacances,7,FALSE))),VLOOKUP(3&amp;BV5,param_vacances,7,FALSE)+1,MAX(0,BR35-1))</f>
        <v>#NAME?</v>
      </c>
      <c r="CH5" s="5" t="str">
        <f t="shared" ref="CH5:CH35" si="23">VLOOKUP(WEEKDAY(CJ5,2),param_jours_semaine,2,FALSE)</f>
        <v>M</v>
      </c>
      <c r="CI5" s="5">
        <f t="shared" ref="CI5:CI35" si="24">NETWORKDAYS(CJ5,CJ5,param_jours_feries)</f>
        <v>1</v>
      </c>
      <c r="CJ5" s="6">
        <f>EDATE(BV5,1)</f>
        <v>46204</v>
      </c>
      <c r="CK5" s="11">
        <f>IF(NOT(ISNA(VLOOKUP(CJ5,conges_matin,2,FALSE))),VLOOKUP(CJ5,conges_matin,2,FALSE),MAX(0,BW35-1))</f>
        <v>0</v>
      </c>
      <c r="CL5" s="11">
        <f>IF(NOT(ISNA(VLOOKUP(CJ5,conges_soir,2,FALSE))),VLOOKUP(CJ5,conges_soir,2,FALSE),MAX(0,BX35-1))</f>
        <v>0</v>
      </c>
      <c r="CM5" s="7" t="str">
        <f t="shared" ref="CM5:CM35" si="25">IF(NOT(ISNA(VLOOKUP(CJ5,param_jours_feries_libelles,2,FALSE))),UPPER(VLOOKUP(CJ5,param_jours_feries_libelles,2,FALSE)),"")</f>
        <v/>
      </c>
      <c r="CN5" s="7"/>
      <c r="CO5" s="39" t="str">
        <f t="shared" ref="CO5:CO35" si="26">IF(WEEKDAY(CJ5,2)=3,TEXT(((CJ5-WEEKDAY(CJ5,2)+1)-(DATE(YEAR(CJ5-WEEKDAY(CJ5,2)+4),1,4)-WEEKDAY(DATE(YEAR(CJ5-WEEKDAY(CJ5,2)+4),1,4),2)+1))/7+1,"0"),"")</f>
        <v>27</v>
      </c>
      <c r="CP5" s="8" t="e">
        <f>IF(NOT(ISNA(VLOOKUP(1&amp;CJ5,param_vacances,7,FALSE))),VLOOKUP(1&amp;CJ5,param_vacances,7,FALSE)+1,MAX(0,CB35-1))</f>
        <v>#NAME?</v>
      </c>
      <c r="CQ5" s="7"/>
      <c r="CR5" s="8" t="e">
        <f>IF(NOT(ISNA(VLOOKUP(2&amp;CJ5,param_vacances,7,FALSE))),VLOOKUP(2&amp;CJ5,param_vacances,7,FALSE)+1,MAX(0,CD35-1))</f>
        <v>#NAME?</v>
      </c>
      <c r="CS5" s="7"/>
      <c r="CT5" s="8" t="e">
        <f>IF(NOT(ISNA(VLOOKUP(3&amp;CJ5,param_vacances,7,FALSE))),VLOOKUP(3&amp;CJ5,param_vacances,7,FALSE)+1,MAX(0,CF35-1))</f>
        <v>#NAME?</v>
      </c>
    </row>
    <row r="6" spans="1:99" ht="20.149999999999999" customHeight="1" x14ac:dyDescent="0.25">
      <c r="B6" s="5" t="str">
        <f t="shared" si="0"/>
        <v>V</v>
      </c>
      <c r="C6" s="5">
        <f t="shared" si="1"/>
        <v>1</v>
      </c>
      <c r="D6" s="6">
        <f>D5+1</f>
        <v>46024</v>
      </c>
      <c r="E6" s="11">
        <f>IF(NOT(ISNA(VLOOKUP(D6,conges_matin,2,FALSE))),VLOOKUP(D6,conges_matin,2,FALSE),IF(MONTH(D6)=MONTH(D$5),MAX(0,E5-1),E5))</f>
        <v>0</v>
      </c>
      <c r="F6" s="11">
        <f>IF(NOT(ISNA(VLOOKUP(D6,conges_soir,2,FALSE))),VLOOKUP(D6,conges_soir,2,FALSE),IF(MONTH(D6)=MONTH(D$5),MAX(0,F5-1),F5))</f>
        <v>0</v>
      </c>
      <c r="G6" s="7" t="str">
        <f t="shared" si="2"/>
        <v/>
      </c>
      <c r="H6" s="7"/>
      <c r="I6" s="39" t="str">
        <f t="shared" ref="I6:I35" si="27">IF(WEEKDAY(D6,2)=3,TEXT(((D6-WEEKDAY(D6,2)+1)-(DATE(YEAR(D6-WEEKDAY(D6,2)+4),1,4)-WEEKDAY(DATE(YEAR(D6-WEEKDAY(D6,2)+4),1,4),2)+1))/7+1,"0"),"")</f>
        <v/>
      </c>
      <c r="J6" s="8" t="e">
        <f t="shared" ref="J6:J35" si="28">IF(NOT(ISNA(VLOOKUP(1&amp;D6,param_vacances,7,FALSE))),VLOOKUP(1&amp;D6,param_vacances,7,FALSE)+1,IF(MONTH(D6)=MONTH(D$5),MAX(0,J5-1),J5))</f>
        <v>#NAME?</v>
      </c>
      <c r="K6" s="7"/>
      <c r="L6" s="8" t="e">
        <f t="shared" ref="L6:L35" si="29">IF(NOT(ISNA(VLOOKUP(2&amp;D6,param_vacances,7,FALSE))),VLOOKUP(2&amp;D6,param_vacances,7,FALSE)+1,IF(MONTH(D6)=MONTH(D$5),MAX(0,L5-1),L5))</f>
        <v>#NAME?</v>
      </c>
      <c r="M6" s="7"/>
      <c r="N6" s="8" t="e">
        <f t="shared" ref="N6:N35" si="30">IF(NOT(ISNA(VLOOKUP(3&amp;D6,param_vacances,7,FALSE))),VLOOKUP(3&amp;D6,param_vacances,7,FALSE)+1,IF(MONTH(D6)=MONTH(D$5),MAX(0,N5-1),N5))</f>
        <v>#NAME?</v>
      </c>
      <c r="P6" s="5" t="str">
        <f t="shared" si="3"/>
        <v>L</v>
      </c>
      <c r="Q6" s="5">
        <f t="shared" si="4"/>
        <v>1</v>
      </c>
      <c r="R6" s="6">
        <f>R5+1</f>
        <v>46055</v>
      </c>
      <c r="S6" s="11">
        <f>IF(NOT(ISNA(VLOOKUP(R6,conges_matin,2,FALSE))),VLOOKUP(R6,conges_matin,2,FALSE),IF(MONTH(R6)=MONTH(R$5),MAX(0,S5-1),S5))</f>
        <v>0</v>
      </c>
      <c r="T6" s="11">
        <f>IF(NOT(ISNA(VLOOKUP(R6,conges_soir,2,FALSE))),VLOOKUP(R6,conges_soir,2,FALSE),IF(MONTH(R6)=MONTH(R$5),MAX(0,T5-1),T5))</f>
        <v>0</v>
      </c>
      <c r="U6" s="7" t="str">
        <f t="shared" si="5"/>
        <v/>
      </c>
      <c r="V6" s="7"/>
      <c r="W6" s="39" t="str">
        <f t="shared" si="6"/>
        <v/>
      </c>
      <c r="X6" s="8" t="e">
        <f t="shared" ref="X6:X35" si="31">IF(NOT(ISNA(VLOOKUP(1&amp;R6,param_vacances,7,FALSE))),VLOOKUP(1&amp;R6,param_vacances,7,FALSE)+1,IF(MONTH(R6)=MONTH(R$5),MAX(0,X5-1),X5))</f>
        <v>#NAME?</v>
      </c>
      <c r="Y6" s="7"/>
      <c r="Z6" s="8" t="e">
        <f t="shared" ref="Z6:Z35" si="32">IF(NOT(ISNA(VLOOKUP(2&amp;R6,param_vacances,7,FALSE))),VLOOKUP(2&amp;R6,param_vacances,7,FALSE)+1,IF(MONTH(R6)=MONTH(R$5),MAX(0,Z5-1),Z5))</f>
        <v>#NAME?</v>
      </c>
      <c r="AA6" s="7"/>
      <c r="AB6" s="8" t="e">
        <f t="shared" ref="AB6:AB35" si="33">IF(NOT(ISNA(VLOOKUP(3&amp;R6,param_vacances,7,FALSE))),VLOOKUP(3&amp;R6,param_vacances,7,FALSE)+1,IF(MONTH(R6)=MONTH(R$5),MAX(0,AB5-1),AB5))</f>
        <v>#NAME?</v>
      </c>
      <c r="AD6" s="5" t="str">
        <f t="shared" si="7"/>
        <v>L</v>
      </c>
      <c r="AE6" s="5">
        <f t="shared" si="8"/>
        <v>1</v>
      </c>
      <c r="AF6" s="6">
        <f>AF5+1</f>
        <v>46083</v>
      </c>
      <c r="AG6" s="11">
        <f>IF(NOT(ISNA(VLOOKUP(AF6,conges_matin,2,FALSE))),VLOOKUP(AF6,conges_matin,2,FALSE),IF(MONTH(AF6)=MONTH(AF$5),MAX(0,AG5-1),AG5))</f>
        <v>0</v>
      </c>
      <c r="AH6" s="11">
        <f>IF(NOT(ISNA(VLOOKUP(AF6,conges_soir,2,FALSE))),VLOOKUP(AF6,conges_soir,2,FALSE),IF(MONTH(AF6)=MONTH(AF$5),MAX(0,AH5-1),AH5))</f>
        <v>0</v>
      </c>
      <c r="AI6" s="7" t="str">
        <f t="shared" si="9"/>
        <v/>
      </c>
      <c r="AJ6" s="7"/>
      <c r="AK6" s="39" t="str">
        <f t="shared" si="10"/>
        <v/>
      </c>
      <c r="AL6" s="8" t="e">
        <f t="shared" ref="AL6:AL35" si="34">IF(NOT(ISNA(VLOOKUP(1&amp;AF6,param_vacances,7,FALSE))),VLOOKUP(1&amp;AF6,param_vacances,7,FALSE)+1,IF(MONTH(AF6)=MONTH(AF$5),MAX(0,AL5-1),AL5))</f>
        <v>#NAME?</v>
      </c>
      <c r="AM6" s="7"/>
      <c r="AN6" s="8" t="e">
        <f t="shared" ref="AN6:AN35" si="35">IF(NOT(ISNA(VLOOKUP(2&amp;AF6,param_vacances,7,FALSE))),VLOOKUP(2&amp;AF6,param_vacances,7,FALSE)+1,IF(MONTH(AF6)=MONTH(AF$5),MAX(0,AN5-1),AN5))</f>
        <v>#NAME?</v>
      </c>
      <c r="AO6" s="7"/>
      <c r="AP6" s="8" t="e">
        <f t="shared" ref="AP6:AP35" si="36">IF(NOT(ISNA(VLOOKUP(3&amp;AF6,param_vacances,7,FALSE))),VLOOKUP(3&amp;AF6,param_vacances,7,FALSE)+1,IF(MONTH(AF6)=MONTH(AF$5),MAX(0,AP5-1),AP5))</f>
        <v>#NAME?</v>
      </c>
      <c r="AR6" s="5" t="str">
        <f t="shared" si="11"/>
        <v>J</v>
      </c>
      <c r="AS6" s="5">
        <f t="shared" si="12"/>
        <v>1</v>
      </c>
      <c r="AT6" s="6">
        <f>AT5+1</f>
        <v>46114</v>
      </c>
      <c r="AU6" s="11">
        <f>IF(NOT(ISNA(VLOOKUP(AT6,conges_matin,2,FALSE))),VLOOKUP(AT6,conges_matin,2,FALSE),IF(MONTH(AT6)=MONTH(AT$5),MAX(0,AU5-1),AU5))</f>
        <v>0</v>
      </c>
      <c r="AV6" s="11">
        <f>IF(NOT(ISNA(VLOOKUP(AT6,conges_soir,2,FALSE))),VLOOKUP(AT6,conges_soir,2,FALSE),IF(MONTH(AT6)=MONTH(AT$5),MAX(0,AV5-1),AV5))</f>
        <v>0</v>
      </c>
      <c r="AW6" s="7" t="str">
        <f t="shared" si="13"/>
        <v/>
      </c>
      <c r="AX6" s="7"/>
      <c r="AY6" s="39" t="str">
        <f t="shared" si="14"/>
        <v/>
      </c>
      <c r="AZ6" s="8" t="e">
        <f t="shared" ref="AZ6:AZ35" si="37">IF(NOT(ISNA(VLOOKUP(1&amp;AT6,param_vacances,7,FALSE))),VLOOKUP(1&amp;AT6,param_vacances,7,FALSE)+1,IF(MONTH(AT6)=MONTH(AT$5),MAX(0,AZ5-1),AZ5))</f>
        <v>#NAME?</v>
      </c>
      <c r="BA6" s="7"/>
      <c r="BB6" s="8" t="e">
        <f t="shared" ref="BB6:BB35" si="38">IF(NOT(ISNA(VLOOKUP(2&amp;AT6,param_vacances,7,FALSE))),VLOOKUP(2&amp;AT6,param_vacances,7,FALSE)+1,IF(MONTH(AT6)=MONTH(AT$5),MAX(0,BB5-1),BB5))</f>
        <v>#NAME?</v>
      </c>
      <c r="BC6" s="7"/>
      <c r="BD6" s="8" t="e">
        <f t="shared" ref="BD6:BD35" si="39">IF(NOT(ISNA(VLOOKUP(3&amp;AT6,param_vacances,7,FALSE))),VLOOKUP(3&amp;AT6,param_vacances,7,FALSE)+1,IF(MONTH(AT6)=MONTH(AT$5),MAX(0,BD5-1),BD5))</f>
        <v>#NAME?</v>
      </c>
      <c r="BF6" s="5" t="str">
        <f t="shared" si="15"/>
        <v>S</v>
      </c>
      <c r="BG6" s="5">
        <f t="shared" si="16"/>
        <v>0</v>
      </c>
      <c r="BH6" s="6">
        <f>BH5+1</f>
        <v>46144</v>
      </c>
      <c r="BI6" s="11">
        <f>IF(NOT(ISNA(VLOOKUP(BH6,conges_matin,2,FALSE))),VLOOKUP(BH6,conges_matin,2,FALSE),IF(MONTH(BH6)=MONTH(BH$5),MAX(0,BI5-1),BI5))</f>
        <v>0</v>
      </c>
      <c r="BJ6" s="11">
        <f>IF(NOT(ISNA(VLOOKUP(BH6,conges_soir,2,FALSE))),VLOOKUP(BH6,conges_soir,2,FALSE),IF(MONTH(BH6)=MONTH(BH$5),MAX(0,BJ5-1),BJ5))</f>
        <v>0</v>
      </c>
      <c r="BK6" s="7" t="str">
        <f t="shared" si="17"/>
        <v/>
      </c>
      <c r="BL6" s="7"/>
      <c r="BM6" s="39" t="str">
        <f t="shared" si="18"/>
        <v/>
      </c>
      <c r="BN6" s="8" t="e">
        <f t="shared" ref="BN6:BN35" si="40">IF(NOT(ISNA(VLOOKUP(1&amp;BH6,param_vacances,7,FALSE))),VLOOKUP(1&amp;BH6,param_vacances,7,FALSE)+1,IF(MONTH(BH6)=MONTH(BH$5),MAX(0,BN5-1),BN5))</f>
        <v>#NAME?</v>
      </c>
      <c r="BO6" s="7"/>
      <c r="BP6" s="8" t="e">
        <f t="shared" ref="BP6:BP35" si="41">IF(NOT(ISNA(VLOOKUP(2&amp;BH6,param_vacances,7,FALSE))),VLOOKUP(2&amp;BH6,param_vacances,7,FALSE)+1,IF(MONTH(BH6)=MONTH(BH$5),MAX(0,BP5-1),BP5))</f>
        <v>#NAME?</v>
      </c>
      <c r="BQ6" s="7"/>
      <c r="BR6" s="8" t="e">
        <f t="shared" ref="BR6:BR35" si="42">IF(NOT(ISNA(VLOOKUP(3&amp;BH6,param_vacances,7,FALSE))),VLOOKUP(3&amp;BH6,param_vacances,7,FALSE)+1,IF(MONTH(BH6)=MONTH(BH$5),MAX(0,BR5-1),BR5))</f>
        <v>#NAME?</v>
      </c>
      <c r="BT6" s="5" t="str">
        <f t="shared" si="19"/>
        <v>M</v>
      </c>
      <c r="BU6" s="5">
        <f t="shared" si="20"/>
        <v>1</v>
      </c>
      <c r="BV6" s="6">
        <f>BV5+1</f>
        <v>46175</v>
      </c>
      <c r="BW6" s="11">
        <f>IF(NOT(ISNA(VLOOKUP(BV6,conges_matin,2,FALSE))),VLOOKUP(BV6,conges_matin,2,FALSE),IF(MONTH(BV6)=MONTH(BV$5),MAX(0,BW5-1),BW5))</f>
        <v>0</v>
      </c>
      <c r="BX6" s="11">
        <f>IF(NOT(ISNA(VLOOKUP(BV6,conges_soir,2,FALSE))),VLOOKUP(BV6,conges_soir,2,FALSE),IF(MONTH(BV6)=MONTH(BV$5),MAX(0,BX5-1),BX5))</f>
        <v>0</v>
      </c>
      <c r="BY6" s="7" t="str">
        <f t="shared" si="21"/>
        <v/>
      </c>
      <c r="BZ6" s="7"/>
      <c r="CA6" s="39" t="str">
        <f t="shared" si="22"/>
        <v/>
      </c>
      <c r="CB6" s="8" t="e">
        <f t="shared" ref="CB6:CB35" si="43">IF(NOT(ISNA(VLOOKUP(1&amp;BV6,param_vacances,7,FALSE))),VLOOKUP(1&amp;BV6,param_vacances,7,FALSE)+1,IF(MONTH(BV6)=MONTH(BV$5),MAX(0,CB5-1),CB5))</f>
        <v>#NAME?</v>
      </c>
      <c r="CC6" s="7"/>
      <c r="CD6" s="8" t="e">
        <f t="shared" ref="CD6:CD35" si="44">IF(NOT(ISNA(VLOOKUP(2&amp;BV6,param_vacances,7,FALSE))),VLOOKUP(2&amp;BV6,param_vacances,7,FALSE)+1,IF(MONTH(BV6)=MONTH(BV$5),MAX(0,CD5-1),CD5))</f>
        <v>#NAME?</v>
      </c>
      <c r="CE6" s="7"/>
      <c r="CF6" s="8" t="e">
        <f t="shared" ref="CF6:CF35" si="45">IF(NOT(ISNA(VLOOKUP(3&amp;BV6,param_vacances,7,FALSE))),VLOOKUP(3&amp;BV6,param_vacances,7,FALSE)+1,IF(MONTH(BV6)=MONTH(BV$5),MAX(0,CF5-1),CF5))</f>
        <v>#NAME?</v>
      </c>
      <c r="CH6" s="5" t="str">
        <f t="shared" si="23"/>
        <v>J</v>
      </c>
      <c r="CI6" s="5">
        <f t="shared" si="24"/>
        <v>1</v>
      </c>
      <c r="CJ6" s="6">
        <f>CJ5+1</f>
        <v>46205</v>
      </c>
      <c r="CK6" s="11">
        <f>IF(NOT(ISNA(VLOOKUP(CJ6,conges_matin,2,FALSE))),VLOOKUP(CJ6,conges_matin,2,FALSE),IF(MONTH(CJ6)=MONTH(CJ$5),MAX(0,CK5-1),CK5))</f>
        <v>0</v>
      </c>
      <c r="CL6" s="11">
        <f>IF(NOT(ISNA(VLOOKUP(CJ6,conges_soir,2,FALSE))),VLOOKUP(CJ6,conges_soir,2,FALSE),IF(MONTH(CJ6)=MONTH(CJ$5),MAX(0,CL5-1),CL5))</f>
        <v>0</v>
      </c>
      <c r="CM6" s="7" t="str">
        <f t="shared" si="25"/>
        <v/>
      </c>
      <c r="CN6" s="7"/>
      <c r="CO6" s="39" t="str">
        <f t="shared" si="26"/>
        <v/>
      </c>
      <c r="CP6" s="8" t="e">
        <f t="shared" ref="CP6:CP35" si="46">IF(NOT(ISNA(VLOOKUP(1&amp;CJ6,param_vacances,7,FALSE))),VLOOKUP(1&amp;CJ6,param_vacances,7,FALSE)+1,IF(MONTH(CJ6)=MONTH(CJ$5),MAX(0,CP5-1),CP5))</f>
        <v>#NAME?</v>
      </c>
      <c r="CQ6" s="7"/>
      <c r="CR6" s="8" t="e">
        <f t="shared" ref="CR6:CR35" si="47">IF(NOT(ISNA(VLOOKUP(2&amp;CJ6,param_vacances,7,FALSE))),VLOOKUP(2&amp;CJ6,param_vacances,7,FALSE)+1,IF(MONTH(CJ6)=MONTH(CJ$5),MAX(0,CR5-1),CR5))</f>
        <v>#NAME?</v>
      </c>
      <c r="CS6" s="7"/>
      <c r="CT6" s="8" t="e">
        <f t="shared" ref="CT6:CT35" si="48">IF(NOT(ISNA(VLOOKUP(3&amp;CJ6,param_vacances,7,FALSE))),VLOOKUP(3&amp;CJ6,param_vacances,7,FALSE)+1,IF(MONTH(CJ6)=MONTH(CJ$5),MAX(0,CT5-1),CT5))</f>
        <v>#NAME?</v>
      </c>
    </row>
    <row r="7" spans="1:99" ht="20.149999999999999" customHeight="1" x14ac:dyDescent="0.25">
      <c r="B7" s="5" t="str">
        <f t="shared" si="0"/>
        <v>S</v>
      </c>
      <c r="C7" s="5">
        <f t="shared" si="1"/>
        <v>0</v>
      </c>
      <c r="D7" s="6">
        <f t="shared" ref="D7:D35" si="49">D6+1</f>
        <v>46025</v>
      </c>
      <c r="E7" s="11">
        <f t="shared" ref="E7:E35" si="50">IF(NOT(ISNA(VLOOKUP(D7,conges_matin,2,FALSE))),VLOOKUP(D7,conges_matin,2,FALSE),IF(MONTH(D7)=MONTH(D$5),MAX(0,E6-1),E6))</f>
        <v>0</v>
      </c>
      <c r="F7" s="11">
        <f t="shared" ref="F7:F35" si="51">IF(NOT(ISNA(VLOOKUP(D7,conges_soir,2,FALSE))),VLOOKUP(D7,conges_soir,2,FALSE),IF(MONTH(D7)=MONTH(D$5),MAX(0,F6-1),F6))</f>
        <v>0</v>
      </c>
      <c r="G7" s="7" t="str">
        <f t="shared" si="2"/>
        <v/>
      </c>
      <c r="H7" s="7"/>
      <c r="I7" s="39" t="str">
        <f t="shared" si="27"/>
        <v/>
      </c>
      <c r="J7" s="8" t="e">
        <f t="shared" si="28"/>
        <v>#NAME?</v>
      </c>
      <c r="K7" s="7"/>
      <c r="L7" s="8" t="e">
        <f t="shared" si="29"/>
        <v>#NAME?</v>
      </c>
      <c r="M7" s="7"/>
      <c r="N7" s="8" t="e">
        <f t="shared" si="30"/>
        <v>#NAME?</v>
      </c>
      <c r="P7" s="5" t="str">
        <f t="shared" si="3"/>
        <v>M</v>
      </c>
      <c r="Q7" s="5">
        <f t="shared" si="4"/>
        <v>1</v>
      </c>
      <c r="R7" s="6">
        <f t="shared" ref="R7:R35" si="52">R6+1</f>
        <v>46056</v>
      </c>
      <c r="S7" s="11">
        <f t="shared" ref="S7:S35" si="53">IF(NOT(ISNA(VLOOKUP(R7,conges_matin,2,FALSE))),VLOOKUP(R7,conges_matin,2,FALSE),IF(MONTH(R7)=MONTH(R$5),MAX(0,S6-1),S6))</f>
        <v>0</v>
      </c>
      <c r="T7" s="11">
        <f t="shared" ref="T7:T35" si="54">IF(NOT(ISNA(VLOOKUP(R7,conges_soir,2,FALSE))),VLOOKUP(R7,conges_soir,2,FALSE),IF(MONTH(R7)=MONTH(R$5),MAX(0,T6-1),T6))</f>
        <v>0</v>
      </c>
      <c r="U7" s="7" t="str">
        <f t="shared" si="5"/>
        <v/>
      </c>
      <c r="V7" s="7"/>
      <c r="W7" s="39" t="str">
        <f t="shared" si="6"/>
        <v/>
      </c>
      <c r="X7" s="8" t="e">
        <f t="shared" si="31"/>
        <v>#NAME?</v>
      </c>
      <c r="Y7" s="7"/>
      <c r="Z7" s="8" t="e">
        <f t="shared" si="32"/>
        <v>#NAME?</v>
      </c>
      <c r="AA7" s="7"/>
      <c r="AB7" s="8" t="e">
        <f t="shared" si="33"/>
        <v>#NAME?</v>
      </c>
      <c r="AD7" s="5" t="str">
        <f t="shared" si="7"/>
        <v>M</v>
      </c>
      <c r="AE7" s="5">
        <f t="shared" si="8"/>
        <v>1</v>
      </c>
      <c r="AF7" s="6">
        <f t="shared" ref="AF7:AF35" si="55">AF6+1</f>
        <v>46084</v>
      </c>
      <c r="AG7" s="11">
        <f t="shared" ref="AG7:AG35" si="56">IF(NOT(ISNA(VLOOKUP(AF7,conges_matin,2,FALSE))),VLOOKUP(AF7,conges_matin,2,FALSE),IF(MONTH(AF7)=MONTH(AF$5),MAX(0,AG6-1),AG6))</f>
        <v>0</v>
      </c>
      <c r="AH7" s="11">
        <f t="shared" ref="AH7:AH35" si="57">IF(NOT(ISNA(VLOOKUP(AF7,conges_soir,2,FALSE))),VLOOKUP(AF7,conges_soir,2,FALSE),IF(MONTH(AF7)=MONTH(AF$5),MAX(0,AH6-1),AH6))</f>
        <v>0</v>
      </c>
      <c r="AI7" s="7" t="str">
        <f t="shared" si="9"/>
        <v/>
      </c>
      <c r="AJ7" s="7"/>
      <c r="AK7" s="39" t="str">
        <f t="shared" si="10"/>
        <v/>
      </c>
      <c r="AL7" s="8" t="e">
        <f t="shared" si="34"/>
        <v>#NAME?</v>
      </c>
      <c r="AM7" s="7"/>
      <c r="AN7" s="8" t="e">
        <f t="shared" si="35"/>
        <v>#NAME?</v>
      </c>
      <c r="AO7" s="7"/>
      <c r="AP7" s="8" t="e">
        <f t="shared" si="36"/>
        <v>#NAME?</v>
      </c>
      <c r="AR7" s="5" t="str">
        <f t="shared" si="11"/>
        <v>V</v>
      </c>
      <c r="AS7" s="5">
        <f t="shared" si="12"/>
        <v>1</v>
      </c>
      <c r="AT7" s="6">
        <f t="shared" ref="AT7:AT35" si="58">AT6+1</f>
        <v>46115</v>
      </c>
      <c r="AU7" s="11">
        <f t="shared" ref="AU7:AU35" si="59">IF(NOT(ISNA(VLOOKUP(AT7,conges_matin,2,FALSE))),VLOOKUP(AT7,conges_matin,2,FALSE),IF(MONTH(AT7)=MONTH(AT$5),MAX(0,AU6-1),AU6))</f>
        <v>0</v>
      </c>
      <c r="AV7" s="11">
        <f t="shared" ref="AV7:AV35" si="60">IF(NOT(ISNA(VLOOKUP(AT7,conges_soir,2,FALSE))),VLOOKUP(AT7,conges_soir,2,FALSE),IF(MONTH(AT7)=MONTH(AT$5),MAX(0,AV6-1),AV6))</f>
        <v>0</v>
      </c>
      <c r="AW7" s="7" t="str">
        <f t="shared" si="13"/>
        <v/>
      </c>
      <c r="AX7" s="7"/>
      <c r="AY7" s="39" t="str">
        <f t="shared" si="14"/>
        <v/>
      </c>
      <c r="AZ7" s="8" t="e">
        <f t="shared" si="37"/>
        <v>#NAME?</v>
      </c>
      <c r="BA7" s="7"/>
      <c r="BB7" s="8" t="e">
        <f t="shared" si="38"/>
        <v>#NAME?</v>
      </c>
      <c r="BC7" s="7"/>
      <c r="BD7" s="8" t="e">
        <f t="shared" si="39"/>
        <v>#NAME?</v>
      </c>
      <c r="BF7" s="5" t="str">
        <f t="shared" si="15"/>
        <v>D</v>
      </c>
      <c r="BG7" s="5">
        <f t="shared" si="16"/>
        <v>0</v>
      </c>
      <c r="BH7" s="6">
        <f t="shared" ref="BH7:BH35" si="61">BH6+1</f>
        <v>46145</v>
      </c>
      <c r="BI7" s="11">
        <f t="shared" ref="BI7:BI35" si="62">IF(NOT(ISNA(VLOOKUP(BH7,conges_matin,2,FALSE))),VLOOKUP(BH7,conges_matin,2,FALSE),IF(MONTH(BH7)=MONTH(BH$5),MAX(0,BI6-1),BI6))</f>
        <v>0</v>
      </c>
      <c r="BJ7" s="11">
        <f t="shared" ref="BJ7:BJ35" si="63">IF(NOT(ISNA(VLOOKUP(BH7,conges_soir,2,FALSE))),VLOOKUP(BH7,conges_soir,2,FALSE),IF(MONTH(BH7)=MONTH(BH$5),MAX(0,BJ6-1),BJ6))</f>
        <v>0</v>
      </c>
      <c r="BK7" s="7" t="str">
        <f t="shared" si="17"/>
        <v/>
      </c>
      <c r="BL7" s="7"/>
      <c r="BM7" s="39" t="str">
        <f t="shared" si="18"/>
        <v/>
      </c>
      <c r="BN7" s="8" t="e">
        <f t="shared" si="40"/>
        <v>#NAME?</v>
      </c>
      <c r="BO7" s="7"/>
      <c r="BP7" s="8" t="e">
        <f t="shared" si="41"/>
        <v>#NAME?</v>
      </c>
      <c r="BQ7" s="7"/>
      <c r="BR7" s="8" t="e">
        <f t="shared" si="42"/>
        <v>#NAME?</v>
      </c>
      <c r="BT7" s="5" t="str">
        <f t="shared" si="19"/>
        <v>M</v>
      </c>
      <c r="BU7" s="5">
        <f t="shared" si="20"/>
        <v>1</v>
      </c>
      <c r="BV7" s="6">
        <f t="shared" ref="BV7:BV35" si="64">BV6+1</f>
        <v>46176</v>
      </c>
      <c r="BW7" s="11">
        <f t="shared" ref="BW7:BW35" si="65">IF(NOT(ISNA(VLOOKUP(BV7,conges_matin,2,FALSE))),VLOOKUP(BV7,conges_matin,2,FALSE),IF(MONTH(BV7)=MONTH(BV$5),MAX(0,BW6-1),BW6))</f>
        <v>0</v>
      </c>
      <c r="BX7" s="11">
        <f t="shared" ref="BX7:BX35" si="66">IF(NOT(ISNA(VLOOKUP(BV7,conges_soir,2,FALSE))),VLOOKUP(BV7,conges_soir,2,FALSE),IF(MONTH(BV7)=MONTH(BV$5),MAX(0,BX6-1),BX6))</f>
        <v>0</v>
      </c>
      <c r="BY7" s="7" t="str">
        <f t="shared" si="21"/>
        <v/>
      </c>
      <c r="BZ7" s="7"/>
      <c r="CA7" s="39" t="str">
        <f t="shared" si="22"/>
        <v>23</v>
      </c>
      <c r="CB7" s="8" t="e">
        <f t="shared" si="43"/>
        <v>#NAME?</v>
      </c>
      <c r="CC7" s="7"/>
      <c r="CD7" s="8" t="e">
        <f t="shared" si="44"/>
        <v>#NAME?</v>
      </c>
      <c r="CE7" s="7"/>
      <c r="CF7" s="8" t="e">
        <f t="shared" si="45"/>
        <v>#NAME?</v>
      </c>
      <c r="CH7" s="5" t="str">
        <f t="shared" si="23"/>
        <v>V</v>
      </c>
      <c r="CI7" s="5">
        <f t="shared" si="24"/>
        <v>1</v>
      </c>
      <c r="CJ7" s="6">
        <f t="shared" ref="CJ7:CJ35" si="67">CJ6+1</f>
        <v>46206</v>
      </c>
      <c r="CK7" s="11">
        <f t="shared" ref="CK7:CK35" si="68">IF(NOT(ISNA(VLOOKUP(CJ7,conges_matin,2,FALSE))),VLOOKUP(CJ7,conges_matin,2,FALSE),IF(MONTH(CJ7)=MONTH(CJ$5),MAX(0,CK6-1),CK6))</f>
        <v>0</v>
      </c>
      <c r="CL7" s="11">
        <f t="shared" ref="CL7:CL35" si="69">IF(NOT(ISNA(VLOOKUP(CJ7,conges_soir,2,FALSE))),VLOOKUP(CJ7,conges_soir,2,FALSE),IF(MONTH(CJ7)=MONTH(CJ$5),MAX(0,CL6-1),CL6))</f>
        <v>0</v>
      </c>
      <c r="CM7" s="7" t="str">
        <f t="shared" si="25"/>
        <v/>
      </c>
      <c r="CN7" s="7"/>
      <c r="CO7" s="39" t="str">
        <f t="shared" si="26"/>
        <v/>
      </c>
      <c r="CP7" s="8" t="e">
        <f t="shared" si="46"/>
        <v>#NAME?</v>
      </c>
      <c r="CQ7" s="7"/>
      <c r="CR7" s="8" t="e">
        <f t="shared" si="47"/>
        <v>#NAME?</v>
      </c>
      <c r="CS7" s="7"/>
      <c r="CT7" s="8" t="e">
        <f t="shared" si="48"/>
        <v>#NAME?</v>
      </c>
    </row>
    <row r="8" spans="1:99" ht="20.149999999999999" customHeight="1" x14ac:dyDescent="0.25">
      <c r="B8" s="5" t="str">
        <f t="shared" si="0"/>
        <v>D</v>
      </c>
      <c r="C8" s="5">
        <f t="shared" si="1"/>
        <v>0</v>
      </c>
      <c r="D8" s="6">
        <f t="shared" si="49"/>
        <v>46026</v>
      </c>
      <c r="E8" s="11">
        <f t="shared" si="50"/>
        <v>0</v>
      </c>
      <c r="F8" s="11">
        <f t="shared" si="51"/>
        <v>0</v>
      </c>
      <c r="G8" s="7" t="str">
        <f t="shared" si="2"/>
        <v/>
      </c>
      <c r="H8" s="7"/>
      <c r="I8" s="39" t="str">
        <f t="shared" si="27"/>
        <v/>
      </c>
      <c r="J8" s="8" t="e">
        <f t="shared" si="28"/>
        <v>#NAME?</v>
      </c>
      <c r="K8" s="7"/>
      <c r="L8" s="8" t="e">
        <f t="shared" si="29"/>
        <v>#NAME?</v>
      </c>
      <c r="M8" s="7"/>
      <c r="N8" s="8" t="e">
        <f t="shared" si="30"/>
        <v>#NAME?</v>
      </c>
      <c r="P8" s="5" t="str">
        <f t="shared" si="3"/>
        <v>M</v>
      </c>
      <c r="Q8" s="5">
        <f t="shared" si="4"/>
        <v>1</v>
      </c>
      <c r="R8" s="6">
        <f t="shared" si="52"/>
        <v>46057</v>
      </c>
      <c r="S8" s="11">
        <f t="shared" si="53"/>
        <v>0</v>
      </c>
      <c r="T8" s="11">
        <f t="shared" si="54"/>
        <v>0</v>
      </c>
      <c r="U8" s="7" t="str">
        <f t="shared" si="5"/>
        <v/>
      </c>
      <c r="V8" s="7"/>
      <c r="W8" s="39" t="str">
        <f t="shared" si="6"/>
        <v>6</v>
      </c>
      <c r="X8" s="8" t="e">
        <f t="shared" si="31"/>
        <v>#NAME?</v>
      </c>
      <c r="Y8" s="7"/>
      <c r="Z8" s="8" t="e">
        <f t="shared" si="32"/>
        <v>#NAME?</v>
      </c>
      <c r="AA8" s="7"/>
      <c r="AB8" s="8" t="e">
        <f t="shared" si="33"/>
        <v>#NAME?</v>
      </c>
      <c r="AD8" s="5" t="str">
        <f t="shared" si="7"/>
        <v>M</v>
      </c>
      <c r="AE8" s="5">
        <f t="shared" si="8"/>
        <v>1</v>
      </c>
      <c r="AF8" s="6">
        <f t="shared" si="55"/>
        <v>46085</v>
      </c>
      <c r="AG8" s="11">
        <f t="shared" si="56"/>
        <v>0</v>
      </c>
      <c r="AH8" s="11">
        <f t="shared" si="57"/>
        <v>0</v>
      </c>
      <c r="AI8" s="7" t="str">
        <f t="shared" si="9"/>
        <v/>
      </c>
      <c r="AJ8" s="7"/>
      <c r="AK8" s="39" t="str">
        <f t="shared" si="10"/>
        <v>10</v>
      </c>
      <c r="AL8" s="8" t="e">
        <f t="shared" si="34"/>
        <v>#NAME?</v>
      </c>
      <c r="AM8" s="7"/>
      <c r="AN8" s="8" t="e">
        <f t="shared" si="35"/>
        <v>#NAME?</v>
      </c>
      <c r="AO8" s="7"/>
      <c r="AP8" s="8" t="e">
        <f t="shared" si="36"/>
        <v>#NAME?</v>
      </c>
      <c r="AR8" s="5" t="str">
        <f t="shared" si="11"/>
        <v>S</v>
      </c>
      <c r="AS8" s="5">
        <f t="shared" si="12"/>
        <v>0</v>
      </c>
      <c r="AT8" s="6">
        <f t="shared" si="58"/>
        <v>46116</v>
      </c>
      <c r="AU8" s="11">
        <f t="shared" si="59"/>
        <v>0</v>
      </c>
      <c r="AV8" s="11">
        <f t="shared" si="60"/>
        <v>0</v>
      </c>
      <c r="AW8" s="7" t="str">
        <f t="shared" si="13"/>
        <v/>
      </c>
      <c r="AX8" s="7"/>
      <c r="AY8" s="39" t="str">
        <f t="shared" si="14"/>
        <v/>
      </c>
      <c r="AZ8" s="8" t="e">
        <f t="shared" si="37"/>
        <v>#NAME?</v>
      </c>
      <c r="BA8" s="7"/>
      <c r="BB8" s="8" t="e">
        <f t="shared" si="38"/>
        <v>#NAME?</v>
      </c>
      <c r="BC8" s="7"/>
      <c r="BD8" s="8" t="e">
        <f t="shared" si="39"/>
        <v>#NAME?</v>
      </c>
      <c r="BF8" s="5" t="str">
        <f t="shared" si="15"/>
        <v>L</v>
      </c>
      <c r="BG8" s="5">
        <f t="shared" si="16"/>
        <v>1</v>
      </c>
      <c r="BH8" s="6">
        <f t="shared" si="61"/>
        <v>46146</v>
      </c>
      <c r="BI8" s="11">
        <f t="shared" si="62"/>
        <v>0</v>
      </c>
      <c r="BJ8" s="11">
        <f t="shared" si="63"/>
        <v>0</v>
      </c>
      <c r="BK8" s="7" t="str">
        <f t="shared" si="17"/>
        <v/>
      </c>
      <c r="BL8" s="7"/>
      <c r="BM8" s="39" t="str">
        <f t="shared" si="18"/>
        <v/>
      </c>
      <c r="BN8" s="8" t="e">
        <f t="shared" si="40"/>
        <v>#NAME?</v>
      </c>
      <c r="BO8" s="7"/>
      <c r="BP8" s="8" t="e">
        <f t="shared" si="41"/>
        <v>#NAME?</v>
      </c>
      <c r="BQ8" s="7"/>
      <c r="BR8" s="8" t="e">
        <f t="shared" si="42"/>
        <v>#NAME?</v>
      </c>
      <c r="BT8" s="5" t="str">
        <f t="shared" si="19"/>
        <v>J</v>
      </c>
      <c r="BU8" s="5">
        <f t="shared" si="20"/>
        <v>1</v>
      </c>
      <c r="BV8" s="6">
        <f t="shared" si="64"/>
        <v>46177</v>
      </c>
      <c r="BW8" s="11">
        <f t="shared" si="65"/>
        <v>0</v>
      </c>
      <c r="BX8" s="11">
        <f t="shared" si="66"/>
        <v>0</v>
      </c>
      <c r="BY8" s="7" t="str">
        <f t="shared" si="21"/>
        <v/>
      </c>
      <c r="BZ8" s="7"/>
      <c r="CA8" s="39" t="str">
        <f t="shared" si="22"/>
        <v/>
      </c>
      <c r="CB8" s="8" t="e">
        <f t="shared" si="43"/>
        <v>#NAME?</v>
      </c>
      <c r="CC8" s="7"/>
      <c r="CD8" s="8" t="e">
        <f t="shared" si="44"/>
        <v>#NAME?</v>
      </c>
      <c r="CE8" s="7"/>
      <c r="CF8" s="8" t="e">
        <f t="shared" si="45"/>
        <v>#NAME?</v>
      </c>
      <c r="CH8" s="5" t="str">
        <f t="shared" si="23"/>
        <v>S</v>
      </c>
      <c r="CI8" s="5">
        <f t="shared" si="24"/>
        <v>0</v>
      </c>
      <c r="CJ8" s="6">
        <f t="shared" si="67"/>
        <v>46207</v>
      </c>
      <c r="CK8" s="11">
        <f t="shared" si="68"/>
        <v>0</v>
      </c>
      <c r="CL8" s="11">
        <f t="shared" si="69"/>
        <v>0</v>
      </c>
      <c r="CM8" s="7" t="str">
        <f t="shared" si="25"/>
        <v/>
      </c>
      <c r="CN8" s="7"/>
      <c r="CO8" s="39" t="str">
        <f t="shared" si="26"/>
        <v/>
      </c>
      <c r="CP8" s="8" t="e">
        <f t="shared" si="46"/>
        <v>#NAME?</v>
      </c>
      <c r="CQ8" s="7"/>
      <c r="CR8" s="8" t="e">
        <f t="shared" si="47"/>
        <v>#NAME?</v>
      </c>
      <c r="CS8" s="7"/>
      <c r="CT8" s="8" t="e">
        <f t="shared" si="48"/>
        <v>#NAME?</v>
      </c>
    </row>
    <row r="9" spans="1:99" ht="20.149999999999999" customHeight="1" x14ac:dyDescent="0.25">
      <c r="B9" s="5" t="str">
        <f t="shared" si="0"/>
        <v>L</v>
      </c>
      <c r="C9" s="5">
        <f t="shared" si="1"/>
        <v>1</v>
      </c>
      <c r="D9" s="6">
        <f t="shared" si="49"/>
        <v>46027</v>
      </c>
      <c r="E9" s="11">
        <f t="shared" si="50"/>
        <v>0</v>
      </c>
      <c r="F9" s="11">
        <f t="shared" si="51"/>
        <v>0</v>
      </c>
      <c r="G9" s="7" t="str">
        <f t="shared" si="2"/>
        <v/>
      </c>
      <c r="H9" s="7"/>
      <c r="I9" s="39" t="str">
        <f t="shared" si="27"/>
        <v/>
      </c>
      <c r="J9" s="8" t="e">
        <f t="shared" si="28"/>
        <v>#NAME?</v>
      </c>
      <c r="K9" s="7"/>
      <c r="L9" s="8" t="e">
        <f t="shared" si="29"/>
        <v>#NAME?</v>
      </c>
      <c r="M9" s="7"/>
      <c r="N9" s="8" t="e">
        <f t="shared" si="30"/>
        <v>#NAME?</v>
      </c>
      <c r="P9" s="5" t="str">
        <f t="shared" si="3"/>
        <v>J</v>
      </c>
      <c r="Q9" s="5">
        <f t="shared" si="4"/>
        <v>1</v>
      </c>
      <c r="R9" s="6">
        <f t="shared" si="52"/>
        <v>46058</v>
      </c>
      <c r="S9" s="11">
        <f t="shared" si="53"/>
        <v>0</v>
      </c>
      <c r="T9" s="11">
        <f t="shared" si="54"/>
        <v>0</v>
      </c>
      <c r="U9" s="7" t="str">
        <f t="shared" si="5"/>
        <v/>
      </c>
      <c r="V9" s="7"/>
      <c r="W9" s="39" t="str">
        <f t="shared" si="6"/>
        <v/>
      </c>
      <c r="X9" s="8" t="e">
        <f t="shared" si="31"/>
        <v>#NAME?</v>
      </c>
      <c r="Y9" s="7"/>
      <c r="Z9" s="8" t="e">
        <f t="shared" si="32"/>
        <v>#NAME?</v>
      </c>
      <c r="AA9" s="7"/>
      <c r="AB9" s="8" t="e">
        <f t="shared" si="33"/>
        <v>#NAME?</v>
      </c>
      <c r="AD9" s="5" t="str">
        <f t="shared" si="7"/>
        <v>J</v>
      </c>
      <c r="AE9" s="5">
        <f t="shared" si="8"/>
        <v>1</v>
      </c>
      <c r="AF9" s="6">
        <f t="shared" si="55"/>
        <v>46086</v>
      </c>
      <c r="AG9" s="11">
        <f t="shared" si="56"/>
        <v>0</v>
      </c>
      <c r="AH9" s="11">
        <f t="shared" si="57"/>
        <v>0</v>
      </c>
      <c r="AI9" s="7" t="str">
        <f t="shared" si="9"/>
        <v/>
      </c>
      <c r="AJ9" s="7"/>
      <c r="AK9" s="39" t="str">
        <f t="shared" si="10"/>
        <v/>
      </c>
      <c r="AL9" s="8" t="e">
        <f t="shared" si="34"/>
        <v>#NAME?</v>
      </c>
      <c r="AM9" s="7"/>
      <c r="AN9" s="8" t="e">
        <f t="shared" si="35"/>
        <v>#NAME?</v>
      </c>
      <c r="AO9" s="7"/>
      <c r="AP9" s="8" t="e">
        <f t="shared" si="36"/>
        <v>#NAME?</v>
      </c>
      <c r="AR9" s="5" t="str">
        <f t="shared" si="11"/>
        <v>D</v>
      </c>
      <c r="AS9" s="5">
        <f t="shared" si="12"/>
        <v>0</v>
      </c>
      <c r="AT9" s="6">
        <f t="shared" si="58"/>
        <v>46117</v>
      </c>
      <c r="AU9" s="11">
        <f t="shared" si="59"/>
        <v>0</v>
      </c>
      <c r="AV9" s="11">
        <f t="shared" si="60"/>
        <v>0</v>
      </c>
      <c r="AW9" s="7" t="str">
        <f t="shared" si="13"/>
        <v>PÂQUES</v>
      </c>
      <c r="AX9" s="7"/>
      <c r="AY9" s="39" t="str">
        <f t="shared" si="14"/>
        <v/>
      </c>
      <c r="AZ9" s="8" t="e">
        <f t="shared" si="37"/>
        <v>#NAME?</v>
      </c>
      <c r="BA9" s="7"/>
      <c r="BB9" s="8" t="e">
        <f t="shared" si="38"/>
        <v>#NAME?</v>
      </c>
      <c r="BC9" s="7"/>
      <c r="BD9" s="8" t="e">
        <f t="shared" si="39"/>
        <v>#NAME?</v>
      </c>
      <c r="BF9" s="5" t="str">
        <f t="shared" si="15"/>
        <v>M</v>
      </c>
      <c r="BG9" s="5">
        <f t="shared" si="16"/>
        <v>1</v>
      </c>
      <c r="BH9" s="6">
        <f t="shared" si="61"/>
        <v>46147</v>
      </c>
      <c r="BI9" s="11">
        <f t="shared" si="62"/>
        <v>0</v>
      </c>
      <c r="BJ9" s="11">
        <f t="shared" si="63"/>
        <v>0</v>
      </c>
      <c r="BK9" s="7" t="str">
        <f t="shared" si="17"/>
        <v/>
      </c>
      <c r="BL9" s="7"/>
      <c r="BM9" s="39" t="str">
        <f t="shared" si="18"/>
        <v/>
      </c>
      <c r="BN9" s="8" t="e">
        <f t="shared" si="40"/>
        <v>#NAME?</v>
      </c>
      <c r="BO9" s="7"/>
      <c r="BP9" s="8" t="e">
        <f t="shared" si="41"/>
        <v>#NAME?</v>
      </c>
      <c r="BQ9" s="7"/>
      <c r="BR9" s="8" t="e">
        <f t="shared" si="42"/>
        <v>#NAME?</v>
      </c>
      <c r="BT9" s="5" t="str">
        <f t="shared" si="19"/>
        <v>V</v>
      </c>
      <c r="BU9" s="5">
        <f t="shared" si="20"/>
        <v>1</v>
      </c>
      <c r="BV9" s="6">
        <f t="shared" si="64"/>
        <v>46178</v>
      </c>
      <c r="BW9" s="11">
        <f t="shared" si="65"/>
        <v>0</v>
      </c>
      <c r="BX9" s="11">
        <f t="shared" si="66"/>
        <v>0</v>
      </c>
      <c r="BY9" s="7" t="str">
        <f t="shared" si="21"/>
        <v/>
      </c>
      <c r="BZ9" s="7"/>
      <c r="CA9" s="39" t="str">
        <f t="shared" si="22"/>
        <v/>
      </c>
      <c r="CB9" s="8" t="e">
        <f t="shared" si="43"/>
        <v>#NAME?</v>
      </c>
      <c r="CC9" s="7"/>
      <c r="CD9" s="8" t="e">
        <f t="shared" si="44"/>
        <v>#NAME?</v>
      </c>
      <c r="CE9" s="7"/>
      <c r="CF9" s="8" t="e">
        <f t="shared" si="45"/>
        <v>#NAME?</v>
      </c>
      <c r="CH9" s="5" t="str">
        <f t="shared" si="23"/>
        <v>D</v>
      </c>
      <c r="CI9" s="5">
        <f t="shared" si="24"/>
        <v>0</v>
      </c>
      <c r="CJ9" s="6">
        <f t="shared" si="67"/>
        <v>46208</v>
      </c>
      <c r="CK9" s="11">
        <f t="shared" si="68"/>
        <v>0</v>
      </c>
      <c r="CL9" s="11">
        <f t="shared" si="69"/>
        <v>0</v>
      </c>
      <c r="CM9" s="7" t="str">
        <f t="shared" si="25"/>
        <v/>
      </c>
      <c r="CN9" s="7"/>
      <c r="CO9" s="39" t="str">
        <f t="shared" si="26"/>
        <v/>
      </c>
      <c r="CP9" s="8" t="e">
        <f t="shared" si="46"/>
        <v>#NAME?</v>
      </c>
      <c r="CQ9" s="7"/>
      <c r="CR9" s="8" t="e">
        <f t="shared" si="47"/>
        <v>#NAME?</v>
      </c>
      <c r="CS9" s="7"/>
      <c r="CT9" s="8" t="e">
        <f t="shared" si="48"/>
        <v>#NAME?</v>
      </c>
    </row>
    <row r="10" spans="1:99" ht="20.149999999999999" customHeight="1" x14ac:dyDescent="0.25">
      <c r="B10" s="5" t="str">
        <f t="shared" si="0"/>
        <v>M</v>
      </c>
      <c r="C10" s="5">
        <f t="shared" si="1"/>
        <v>1</v>
      </c>
      <c r="D10" s="6">
        <f t="shared" si="49"/>
        <v>46028</v>
      </c>
      <c r="E10" s="11">
        <f t="shared" si="50"/>
        <v>0</v>
      </c>
      <c r="F10" s="11">
        <f t="shared" si="51"/>
        <v>0</v>
      </c>
      <c r="G10" s="7" t="str">
        <f t="shared" si="2"/>
        <v/>
      </c>
      <c r="H10" s="7"/>
      <c r="I10" s="39" t="str">
        <f t="shared" si="27"/>
        <v/>
      </c>
      <c r="J10" s="8" t="e">
        <f t="shared" si="28"/>
        <v>#NAME?</v>
      </c>
      <c r="K10" s="7"/>
      <c r="L10" s="8" t="e">
        <f t="shared" si="29"/>
        <v>#NAME?</v>
      </c>
      <c r="M10" s="7"/>
      <c r="N10" s="8" t="e">
        <f t="shared" si="30"/>
        <v>#NAME?</v>
      </c>
      <c r="P10" s="5" t="str">
        <f t="shared" si="3"/>
        <v>V</v>
      </c>
      <c r="Q10" s="5">
        <f t="shared" si="4"/>
        <v>1</v>
      </c>
      <c r="R10" s="6">
        <f t="shared" si="52"/>
        <v>46059</v>
      </c>
      <c r="S10" s="11">
        <f t="shared" si="53"/>
        <v>0</v>
      </c>
      <c r="T10" s="11">
        <f t="shared" si="54"/>
        <v>0</v>
      </c>
      <c r="U10" s="7" t="str">
        <f t="shared" si="5"/>
        <v/>
      </c>
      <c r="V10" s="7"/>
      <c r="W10" s="39" t="str">
        <f t="shared" si="6"/>
        <v/>
      </c>
      <c r="X10" s="8" t="e">
        <f t="shared" si="31"/>
        <v>#NAME?</v>
      </c>
      <c r="Y10" s="7"/>
      <c r="Z10" s="8" t="e">
        <f t="shared" si="32"/>
        <v>#NAME?</v>
      </c>
      <c r="AA10" s="7"/>
      <c r="AB10" s="8" t="e">
        <f t="shared" si="33"/>
        <v>#NAME?</v>
      </c>
      <c r="AD10" s="5" t="str">
        <f t="shared" si="7"/>
        <v>V</v>
      </c>
      <c r="AE10" s="5">
        <f t="shared" si="8"/>
        <v>1</v>
      </c>
      <c r="AF10" s="6">
        <f t="shared" si="55"/>
        <v>46087</v>
      </c>
      <c r="AG10" s="11">
        <f t="shared" si="56"/>
        <v>0</v>
      </c>
      <c r="AH10" s="11">
        <f t="shared" si="57"/>
        <v>0</v>
      </c>
      <c r="AI10" s="7" t="str">
        <f t="shared" si="9"/>
        <v/>
      </c>
      <c r="AJ10" s="7"/>
      <c r="AK10" s="39" t="str">
        <f t="shared" si="10"/>
        <v/>
      </c>
      <c r="AL10" s="8" t="e">
        <f t="shared" si="34"/>
        <v>#NAME?</v>
      </c>
      <c r="AM10" s="7"/>
      <c r="AN10" s="8" t="e">
        <f t="shared" si="35"/>
        <v>#NAME?</v>
      </c>
      <c r="AO10" s="7"/>
      <c r="AP10" s="8" t="e">
        <f t="shared" si="36"/>
        <v>#NAME?</v>
      </c>
      <c r="AR10" s="5" t="str">
        <f t="shared" si="11"/>
        <v>L</v>
      </c>
      <c r="AS10" s="5">
        <f t="shared" si="12"/>
        <v>0</v>
      </c>
      <c r="AT10" s="6">
        <f t="shared" si="58"/>
        <v>46118</v>
      </c>
      <c r="AU10" s="11">
        <f t="shared" si="59"/>
        <v>0</v>
      </c>
      <c r="AV10" s="11">
        <f t="shared" si="60"/>
        <v>0</v>
      </c>
      <c r="AW10" s="7" t="str">
        <f t="shared" si="13"/>
        <v>L. PÂQUES</v>
      </c>
      <c r="AX10" s="7"/>
      <c r="AY10" s="39" t="str">
        <f t="shared" si="14"/>
        <v/>
      </c>
      <c r="AZ10" s="8" t="e">
        <f t="shared" si="37"/>
        <v>#NAME?</v>
      </c>
      <c r="BA10" s="7"/>
      <c r="BB10" s="8" t="e">
        <f t="shared" si="38"/>
        <v>#NAME?</v>
      </c>
      <c r="BC10" s="7"/>
      <c r="BD10" s="8" t="e">
        <f t="shared" si="39"/>
        <v>#NAME?</v>
      </c>
      <c r="BF10" s="5" t="str">
        <f t="shared" si="15"/>
        <v>M</v>
      </c>
      <c r="BG10" s="5">
        <f t="shared" si="16"/>
        <v>1</v>
      </c>
      <c r="BH10" s="6">
        <f t="shared" si="61"/>
        <v>46148</v>
      </c>
      <c r="BI10" s="11">
        <f t="shared" si="62"/>
        <v>0</v>
      </c>
      <c r="BJ10" s="11">
        <f t="shared" si="63"/>
        <v>0</v>
      </c>
      <c r="BK10" s="7" t="str">
        <f t="shared" si="17"/>
        <v/>
      </c>
      <c r="BL10" s="7"/>
      <c r="BM10" s="39" t="str">
        <f t="shared" si="18"/>
        <v>19</v>
      </c>
      <c r="BN10" s="8" t="e">
        <f t="shared" si="40"/>
        <v>#NAME?</v>
      </c>
      <c r="BO10" s="7"/>
      <c r="BP10" s="8" t="e">
        <f t="shared" si="41"/>
        <v>#NAME?</v>
      </c>
      <c r="BQ10" s="7"/>
      <c r="BR10" s="8" t="e">
        <f t="shared" si="42"/>
        <v>#NAME?</v>
      </c>
      <c r="BT10" s="5" t="str">
        <f t="shared" si="19"/>
        <v>S</v>
      </c>
      <c r="BU10" s="5">
        <f t="shared" si="20"/>
        <v>0</v>
      </c>
      <c r="BV10" s="6">
        <f t="shared" si="64"/>
        <v>46179</v>
      </c>
      <c r="BW10" s="11">
        <f t="shared" si="65"/>
        <v>0</v>
      </c>
      <c r="BX10" s="11">
        <f t="shared" si="66"/>
        <v>0</v>
      </c>
      <c r="BY10" s="7" t="str">
        <f t="shared" si="21"/>
        <v/>
      </c>
      <c r="BZ10" s="7"/>
      <c r="CA10" s="39" t="str">
        <f t="shared" si="22"/>
        <v/>
      </c>
      <c r="CB10" s="8" t="e">
        <f t="shared" si="43"/>
        <v>#NAME?</v>
      </c>
      <c r="CC10" s="7"/>
      <c r="CD10" s="8" t="e">
        <f t="shared" si="44"/>
        <v>#NAME?</v>
      </c>
      <c r="CE10" s="7"/>
      <c r="CF10" s="8" t="e">
        <f t="shared" si="45"/>
        <v>#NAME?</v>
      </c>
      <c r="CH10" s="5" t="str">
        <f t="shared" si="23"/>
        <v>L</v>
      </c>
      <c r="CI10" s="5">
        <f t="shared" si="24"/>
        <v>1</v>
      </c>
      <c r="CJ10" s="6">
        <f t="shared" si="67"/>
        <v>46209</v>
      </c>
      <c r="CK10" s="11">
        <f t="shared" si="68"/>
        <v>0</v>
      </c>
      <c r="CL10" s="11">
        <f t="shared" si="69"/>
        <v>0</v>
      </c>
      <c r="CM10" s="7" t="str">
        <f t="shared" si="25"/>
        <v/>
      </c>
      <c r="CN10" s="7"/>
      <c r="CO10" s="39" t="str">
        <f t="shared" si="26"/>
        <v/>
      </c>
      <c r="CP10" s="8" t="e">
        <f t="shared" si="46"/>
        <v>#NAME?</v>
      </c>
      <c r="CQ10" s="7"/>
      <c r="CR10" s="8" t="e">
        <f t="shared" si="47"/>
        <v>#NAME?</v>
      </c>
      <c r="CS10" s="7"/>
      <c r="CT10" s="8" t="e">
        <f t="shared" si="48"/>
        <v>#NAME?</v>
      </c>
    </row>
    <row r="11" spans="1:99" ht="20.149999999999999" customHeight="1" x14ac:dyDescent="0.25">
      <c r="B11" s="5" t="str">
        <f t="shared" si="0"/>
        <v>M</v>
      </c>
      <c r="C11" s="5">
        <f t="shared" si="1"/>
        <v>1</v>
      </c>
      <c r="D11" s="6">
        <f t="shared" si="49"/>
        <v>46029</v>
      </c>
      <c r="E11" s="11">
        <f t="shared" si="50"/>
        <v>0</v>
      </c>
      <c r="F11" s="11">
        <f t="shared" si="51"/>
        <v>0</v>
      </c>
      <c r="G11" s="7" t="str">
        <f t="shared" si="2"/>
        <v/>
      </c>
      <c r="H11" s="7"/>
      <c r="I11" s="39" t="str">
        <f t="shared" si="27"/>
        <v>2</v>
      </c>
      <c r="J11" s="8" t="e">
        <f t="shared" si="28"/>
        <v>#NAME?</v>
      </c>
      <c r="K11" s="7"/>
      <c r="L11" s="8" t="e">
        <f t="shared" si="29"/>
        <v>#NAME?</v>
      </c>
      <c r="M11" s="7"/>
      <c r="N11" s="8" t="e">
        <f t="shared" si="30"/>
        <v>#NAME?</v>
      </c>
      <c r="P11" s="5" t="str">
        <f t="shared" si="3"/>
        <v>S</v>
      </c>
      <c r="Q11" s="5">
        <f t="shared" si="4"/>
        <v>0</v>
      </c>
      <c r="R11" s="6">
        <f t="shared" si="52"/>
        <v>46060</v>
      </c>
      <c r="S11" s="11">
        <f t="shared" si="53"/>
        <v>0</v>
      </c>
      <c r="T11" s="11">
        <f t="shared" si="54"/>
        <v>0</v>
      </c>
      <c r="U11" s="7" t="str">
        <f t="shared" si="5"/>
        <v/>
      </c>
      <c r="V11" s="7"/>
      <c r="W11" s="39" t="str">
        <f t="shared" si="6"/>
        <v/>
      </c>
      <c r="X11" s="8" t="e">
        <f t="shared" si="31"/>
        <v>#NAME?</v>
      </c>
      <c r="Y11" s="7"/>
      <c r="Z11" s="8" t="e">
        <f t="shared" si="32"/>
        <v>#NAME?</v>
      </c>
      <c r="AA11" s="7"/>
      <c r="AB11" s="8" t="e">
        <f t="shared" si="33"/>
        <v>#NAME?</v>
      </c>
      <c r="AD11" s="5" t="str">
        <f t="shared" si="7"/>
        <v>S</v>
      </c>
      <c r="AE11" s="5">
        <f t="shared" si="8"/>
        <v>0</v>
      </c>
      <c r="AF11" s="6">
        <f t="shared" si="55"/>
        <v>46088</v>
      </c>
      <c r="AG11" s="11">
        <f t="shared" si="56"/>
        <v>0</v>
      </c>
      <c r="AH11" s="11">
        <f t="shared" si="57"/>
        <v>0</v>
      </c>
      <c r="AI11" s="7" t="str">
        <f t="shared" si="9"/>
        <v/>
      </c>
      <c r="AJ11" s="7"/>
      <c r="AK11" s="39" t="str">
        <f t="shared" si="10"/>
        <v/>
      </c>
      <c r="AL11" s="8" t="e">
        <f t="shared" si="34"/>
        <v>#NAME?</v>
      </c>
      <c r="AM11" s="7"/>
      <c r="AN11" s="8" t="e">
        <f t="shared" si="35"/>
        <v>#NAME?</v>
      </c>
      <c r="AO11" s="7"/>
      <c r="AP11" s="8" t="e">
        <f t="shared" si="36"/>
        <v>#NAME?</v>
      </c>
      <c r="AR11" s="5" t="str">
        <f t="shared" si="11"/>
        <v>M</v>
      </c>
      <c r="AS11" s="5">
        <f t="shared" si="12"/>
        <v>1</v>
      </c>
      <c r="AT11" s="6">
        <f t="shared" si="58"/>
        <v>46119</v>
      </c>
      <c r="AU11" s="11">
        <f t="shared" si="59"/>
        <v>0</v>
      </c>
      <c r="AV11" s="11">
        <f t="shared" si="60"/>
        <v>0</v>
      </c>
      <c r="AW11" s="7" t="str">
        <f t="shared" si="13"/>
        <v/>
      </c>
      <c r="AX11" s="7"/>
      <c r="AY11" s="39" t="str">
        <f t="shared" si="14"/>
        <v/>
      </c>
      <c r="AZ11" s="8" t="e">
        <f t="shared" si="37"/>
        <v>#NAME?</v>
      </c>
      <c r="BA11" s="7"/>
      <c r="BB11" s="8" t="e">
        <f t="shared" si="38"/>
        <v>#NAME?</v>
      </c>
      <c r="BC11" s="7"/>
      <c r="BD11" s="8" t="e">
        <f t="shared" si="39"/>
        <v>#NAME?</v>
      </c>
      <c r="BF11" s="5" t="str">
        <f t="shared" si="15"/>
        <v>J</v>
      </c>
      <c r="BG11" s="5">
        <f t="shared" si="16"/>
        <v>1</v>
      </c>
      <c r="BH11" s="6">
        <f t="shared" si="61"/>
        <v>46149</v>
      </c>
      <c r="BI11" s="11">
        <f t="shared" si="62"/>
        <v>0</v>
      </c>
      <c r="BJ11" s="11">
        <f t="shared" si="63"/>
        <v>0</v>
      </c>
      <c r="BK11" s="7" t="str">
        <f t="shared" si="17"/>
        <v/>
      </c>
      <c r="BL11" s="7"/>
      <c r="BM11" s="39" t="str">
        <f t="shared" si="18"/>
        <v/>
      </c>
      <c r="BN11" s="8" t="e">
        <f t="shared" si="40"/>
        <v>#NAME?</v>
      </c>
      <c r="BO11" s="7"/>
      <c r="BP11" s="8" t="e">
        <f t="shared" si="41"/>
        <v>#NAME?</v>
      </c>
      <c r="BQ11" s="7"/>
      <c r="BR11" s="8" t="e">
        <f t="shared" si="42"/>
        <v>#NAME?</v>
      </c>
      <c r="BT11" s="5" t="str">
        <f t="shared" si="19"/>
        <v>D</v>
      </c>
      <c r="BU11" s="5">
        <f t="shared" si="20"/>
        <v>0</v>
      </c>
      <c r="BV11" s="6">
        <f t="shared" si="64"/>
        <v>46180</v>
      </c>
      <c r="BW11" s="11">
        <f t="shared" si="65"/>
        <v>0</v>
      </c>
      <c r="BX11" s="11">
        <f t="shared" si="66"/>
        <v>0</v>
      </c>
      <c r="BY11" s="7" t="str">
        <f t="shared" si="21"/>
        <v/>
      </c>
      <c r="BZ11" s="7"/>
      <c r="CA11" s="39" t="str">
        <f t="shared" si="22"/>
        <v/>
      </c>
      <c r="CB11" s="8" t="e">
        <f t="shared" si="43"/>
        <v>#NAME?</v>
      </c>
      <c r="CC11" s="7"/>
      <c r="CD11" s="8" t="e">
        <f t="shared" si="44"/>
        <v>#NAME?</v>
      </c>
      <c r="CE11" s="7"/>
      <c r="CF11" s="8" t="e">
        <f t="shared" si="45"/>
        <v>#NAME?</v>
      </c>
      <c r="CH11" s="5" t="str">
        <f t="shared" si="23"/>
        <v>M</v>
      </c>
      <c r="CI11" s="5">
        <f t="shared" si="24"/>
        <v>1</v>
      </c>
      <c r="CJ11" s="6">
        <f t="shared" si="67"/>
        <v>46210</v>
      </c>
      <c r="CK11" s="11">
        <f t="shared" si="68"/>
        <v>0</v>
      </c>
      <c r="CL11" s="11">
        <f t="shared" si="69"/>
        <v>0</v>
      </c>
      <c r="CM11" s="7" t="str">
        <f t="shared" si="25"/>
        <v/>
      </c>
      <c r="CN11" s="7"/>
      <c r="CO11" s="39" t="str">
        <f t="shared" si="26"/>
        <v/>
      </c>
      <c r="CP11" s="8" t="e">
        <f t="shared" si="46"/>
        <v>#NAME?</v>
      </c>
      <c r="CQ11" s="7"/>
      <c r="CR11" s="8" t="e">
        <f t="shared" si="47"/>
        <v>#NAME?</v>
      </c>
      <c r="CS11" s="7"/>
      <c r="CT11" s="8" t="e">
        <f t="shared" si="48"/>
        <v>#NAME?</v>
      </c>
    </row>
    <row r="12" spans="1:99" ht="20.149999999999999" customHeight="1" x14ac:dyDescent="0.25">
      <c r="B12" s="5" t="str">
        <f t="shared" si="0"/>
        <v>J</v>
      </c>
      <c r="C12" s="5">
        <f t="shared" si="1"/>
        <v>1</v>
      </c>
      <c r="D12" s="6">
        <f t="shared" si="49"/>
        <v>46030</v>
      </c>
      <c r="E12" s="11">
        <f t="shared" si="50"/>
        <v>0</v>
      </c>
      <c r="F12" s="11">
        <f t="shared" si="51"/>
        <v>0</v>
      </c>
      <c r="G12" s="7" t="str">
        <f t="shared" si="2"/>
        <v/>
      </c>
      <c r="H12" s="7"/>
      <c r="I12" s="39" t="str">
        <f t="shared" si="27"/>
        <v/>
      </c>
      <c r="J12" s="8" t="e">
        <f t="shared" si="28"/>
        <v>#NAME?</v>
      </c>
      <c r="K12" s="7"/>
      <c r="L12" s="8" t="e">
        <f t="shared" si="29"/>
        <v>#NAME?</v>
      </c>
      <c r="M12" s="7"/>
      <c r="N12" s="8" t="e">
        <f t="shared" si="30"/>
        <v>#NAME?</v>
      </c>
      <c r="P12" s="5" t="str">
        <f t="shared" si="3"/>
        <v>D</v>
      </c>
      <c r="Q12" s="5">
        <f t="shared" si="4"/>
        <v>0</v>
      </c>
      <c r="R12" s="6">
        <f t="shared" si="52"/>
        <v>46061</v>
      </c>
      <c r="S12" s="11">
        <f t="shared" si="53"/>
        <v>0</v>
      </c>
      <c r="T12" s="11">
        <f t="shared" si="54"/>
        <v>0</v>
      </c>
      <c r="U12" s="7" t="str">
        <f t="shared" si="5"/>
        <v/>
      </c>
      <c r="V12" s="7"/>
      <c r="W12" s="39" t="str">
        <f t="shared" si="6"/>
        <v/>
      </c>
      <c r="X12" s="8" t="e">
        <f t="shared" si="31"/>
        <v>#NAME?</v>
      </c>
      <c r="Y12" s="7"/>
      <c r="Z12" s="8" t="e">
        <f t="shared" si="32"/>
        <v>#NAME?</v>
      </c>
      <c r="AA12" s="7"/>
      <c r="AB12" s="8" t="e">
        <f t="shared" si="33"/>
        <v>#NAME?</v>
      </c>
      <c r="AD12" s="5" t="str">
        <f t="shared" si="7"/>
        <v>D</v>
      </c>
      <c r="AE12" s="5">
        <f t="shared" si="8"/>
        <v>0</v>
      </c>
      <c r="AF12" s="6">
        <f t="shared" si="55"/>
        <v>46089</v>
      </c>
      <c r="AG12" s="11">
        <f t="shared" si="56"/>
        <v>0</v>
      </c>
      <c r="AH12" s="11">
        <f t="shared" si="57"/>
        <v>0</v>
      </c>
      <c r="AI12" s="7" t="str">
        <f t="shared" si="9"/>
        <v/>
      </c>
      <c r="AJ12" s="7"/>
      <c r="AK12" s="39" t="str">
        <f t="shared" si="10"/>
        <v/>
      </c>
      <c r="AL12" s="8" t="e">
        <f t="shared" si="34"/>
        <v>#NAME?</v>
      </c>
      <c r="AM12" s="7"/>
      <c r="AN12" s="8" t="e">
        <f t="shared" si="35"/>
        <v>#NAME?</v>
      </c>
      <c r="AO12" s="7"/>
      <c r="AP12" s="8" t="e">
        <f t="shared" si="36"/>
        <v>#NAME?</v>
      </c>
      <c r="AR12" s="5" t="str">
        <f t="shared" si="11"/>
        <v>M</v>
      </c>
      <c r="AS12" s="5">
        <f t="shared" si="12"/>
        <v>1</v>
      </c>
      <c r="AT12" s="6">
        <f t="shared" si="58"/>
        <v>46120</v>
      </c>
      <c r="AU12" s="11">
        <f t="shared" si="59"/>
        <v>0</v>
      </c>
      <c r="AV12" s="11">
        <f t="shared" si="60"/>
        <v>0</v>
      </c>
      <c r="AW12" s="7" t="str">
        <f t="shared" si="13"/>
        <v/>
      </c>
      <c r="AX12" s="7"/>
      <c r="AY12" s="39" t="str">
        <f t="shared" si="14"/>
        <v>15</v>
      </c>
      <c r="AZ12" s="8" t="e">
        <f t="shared" si="37"/>
        <v>#NAME?</v>
      </c>
      <c r="BA12" s="7"/>
      <c r="BB12" s="8" t="e">
        <f t="shared" si="38"/>
        <v>#NAME?</v>
      </c>
      <c r="BC12" s="7"/>
      <c r="BD12" s="8" t="e">
        <f t="shared" si="39"/>
        <v>#NAME?</v>
      </c>
      <c r="BF12" s="5" t="str">
        <f t="shared" si="15"/>
        <v>V</v>
      </c>
      <c r="BG12" s="5">
        <f t="shared" si="16"/>
        <v>0</v>
      </c>
      <c r="BH12" s="6">
        <f t="shared" si="61"/>
        <v>46150</v>
      </c>
      <c r="BI12" s="11">
        <f t="shared" si="62"/>
        <v>0</v>
      </c>
      <c r="BJ12" s="11">
        <f t="shared" si="63"/>
        <v>0</v>
      </c>
      <c r="BK12" s="7" t="str">
        <f t="shared" si="17"/>
        <v>ANNIV. 1945</v>
      </c>
      <c r="BL12" s="7"/>
      <c r="BM12" s="39" t="str">
        <f t="shared" si="18"/>
        <v/>
      </c>
      <c r="BN12" s="8" t="e">
        <f t="shared" si="40"/>
        <v>#NAME?</v>
      </c>
      <c r="BO12" s="7"/>
      <c r="BP12" s="8" t="e">
        <f t="shared" si="41"/>
        <v>#NAME?</v>
      </c>
      <c r="BQ12" s="7"/>
      <c r="BR12" s="8" t="e">
        <f t="shared" si="42"/>
        <v>#NAME?</v>
      </c>
      <c r="BT12" s="5" t="str">
        <f t="shared" si="19"/>
        <v>L</v>
      </c>
      <c r="BU12" s="5">
        <f t="shared" si="20"/>
        <v>1</v>
      </c>
      <c r="BV12" s="6">
        <f t="shared" si="64"/>
        <v>46181</v>
      </c>
      <c r="BW12" s="11">
        <f t="shared" si="65"/>
        <v>0</v>
      </c>
      <c r="BX12" s="11">
        <f t="shared" si="66"/>
        <v>0</v>
      </c>
      <c r="BY12" s="7" t="str">
        <f t="shared" si="21"/>
        <v/>
      </c>
      <c r="BZ12" s="7"/>
      <c r="CA12" s="39" t="str">
        <f t="shared" si="22"/>
        <v/>
      </c>
      <c r="CB12" s="8" t="e">
        <f t="shared" si="43"/>
        <v>#NAME?</v>
      </c>
      <c r="CC12" s="7"/>
      <c r="CD12" s="8" t="e">
        <f t="shared" si="44"/>
        <v>#NAME?</v>
      </c>
      <c r="CE12" s="7"/>
      <c r="CF12" s="8" t="e">
        <f t="shared" si="45"/>
        <v>#NAME?</v>
      </c>
      <c r="CH12" s="5" t="str">
        <f t="shared" si="23"/>
        <v>M</v>
      </c>
      <c r="CI12" s="5">
        <f t="shared" si="24"/>
        <v>1</v>
      </c>
      <c r="CJ12" s="6">
        <f t="shared" si="67"/>
        <v>46211</v>
      </c>
      <c r="CK12" s="11">
        <f t="shared" si="68"/>
        <v>0</v>
      </c>
      <c r="CL12" s="11">
        <f t="shared" si="69"/>
        <v>0</v>
      </c>
      <c r="CM12" s="7" t="str">
        <f t="shared" si="25"/>
        <v/>
      </c>
      <c r="CN12" s="7"/>
      <c r="CO12" s="39" t="str">
        <f t="shared" si="26"/>
        <v>28</v>
      </c>
      <c r="CP12" s="8" t="e">
        <f t="shared" si="46"/>
        <v>#NAME?</v>
      </c>
      <c r="CQ12" s="7"/>
      <c r="CR12" s="8" t="e">
        <f t="shared" si="47"/>
        <v>#NAME?</v>
      </c>
      <c r="CS12" s="7"/>
      <c r="CT12" s="8" t="e">
        <f t="shared" si="48"/>
        <v>#NAME?</v>
      </c>
    </row>
    <row r="13" spans="1:99" ht="20.149999999999999" customHeight="1" x14ac:dyDescent="0.25">
      <c r="B13" s="5" t="str">
        <f t="shared" si="0"/>
        <v>V</v>
      </c>
      <c r="C13" s="5">
        <f t="shared" si="1"/>
        <v>1</v>
      </c>
      <c r="D13" s="6">
        <f t="shared" si="49"/>
        <v>46031</v>
      </c>
      <c r="E13" s="11">
        <f t="shared" si="50"/>
        <v>0</v>
      </c>
      <c r="F13" s="11">
        <f t="shared" si="51"/>
        <v>0</v>
      </c>
      <c r="G13" s="7" t="str">
        <f t="shared" si="2"/>
        <v/>
      </c>
      <c r="H13" s="7"/>
      <c r="I13" s="39" t="str">
        <f t="shared" si="27"/>
        <v/>
      </c>
      <c r="J13" s="8" t="e">
        <f t="shared" si="28"/>
        <v>#NAME?</v>
      </c>
      <c r="K13" s="7"/>
      <c r="L13" s="8" t="e">
        <f t="shared" si="29"/>
        <v>#NAME?</v>
      </c>
      <c r="M13" s="7"/>
      <c r="N13" s="8" t="e">
        <f t="shared" si="30"/>
        <v>#NAME?</v>
      </c>
      <c r="P13" s="5" t="str">
        <f t="shared" si="3"/>
        <v>L</v>
      </c>
      <c r="Q13" s="5">
        <f t="shared" si="4"/>
        <v>1</v>
      </c>
      <c r="R13" s="6">
        <f t="shared" si="52"/>
        <v>46062</v>
      </c>
      <c r="S13" s="11">
        <f t="shared" si="53"/>
        <v>0</v>
      </c>
      <c r="T13" s="11">
        <f t="shared" si="54"/>
        <v>0</v>
      </c>
      <c r="U13" s="7" t="str">
        <f t="shared" si="5"/>
        <v/>
      </c>
      <c r="V13" s="7"/>
      <c r="W13" s="39" t="str">
        <f t="shared" si="6"/>
        <v/>
      </c>
      <c r="X13" s="8" t="e">
        <f t="shared" si="31"/>
        <v>#NAME?</v>
      </c>
      <c r="Y13" s="7"/>
      <c r="Z13" s="8" t="e">
        <f t="shared" si="32"/>
        <v>#NAME?</v>
      </c>
      <c r="AA13" s="7"/>
      <c r="AB13" s="8" t="e">
        <f t="shared" si="33"/>
        <v>#NAME?</v>
      </c>
      <c r="AD13" s="5" t="str">
        <f t="shared" si="7"/>
        <v>L</v>
      </c>
      <c r="AE13" s="5">
        <f t="shared" si="8"/>
        <v>1</v>
      </c>
      <c r="AF13" s="6">
        <f t="shared" si="55"/>
        <v>46090</v>
      </c>
      <c r="AG13" s="11">
        <f t="shared" si="56"/>
        <v>0</v>
      </c>
      <c r="AH13" s="11">
        <f t="shared" si="57"/>
        <v>0</v>
      </c>
      <c r="AI13" s="7" t="str">
        <f t="shared" si="9"/>
        <v/>
      </c>
      <c r="AJ13" s="7"/>
      <c r="AK13" s="39" t="str">
        <f t="shared" si="10"/>
        <v/>
      </c>
      <c r="AL13" s="8" t="e">
        <f t="shared" si="34"/>
        <v>#NAME?</v>
      </c>
      <c r="AM13" s="7"/>
      <c r="AN13" s="8" t="e">
        <f t="shared" si="35"/>
        <v>#NAME?</v>
      </c>
      <c r="AO13" s="7"/>
      <c r="AP13" s="8" t="e">
        <f t="shared" si="36"/>
        <v>#NAME?</v>
      </c>
      <c r="AR13" s="5" t="str">
        <f t="shared" si="11"/>
        <v>J</v>
      </c>
      <c r="AS13" s="5">
        <f t="shared" si="12"/>
        <v>1</v>
      </c>
      <c r="AT13" s="6">
        <f t="shared" si="58"/>
        <v>46121</v>
      </c>
      <c r="AU13" s="11">
        <f t="shared" si="59"/>
        <v>0</v>
      </c>
      <c r="AV13" s="11">
        <f t="shared" si="60"/>
        <v>0</v>
      </c>
      <c r="AW13" s="7" t="str">
        <f t="shared" si="13"/>
        <v/>
      </c>
      <c r="AX13" s="7"/>
      <c r="AY13" s="39" t="str">
        <f t="shared" si="14"/>
        <v/>
      </c>
      <c r="AZ13" s="8" t="e">
        <f t="shared" si="37"/>
        <v>#NAME?</v>
      </c>
      <c r="BA13" s="7"/>
      <c r="BB13" s="8" t="e">
        <f t="shared" si="38"/>
        <v>#NAME?</v>
      </c>
      <c r="BC13" s="7"/>
      <c r="BD13" s="8" t="e">
        <f t="shared" si="39"/>
        <v>#NAME?</v>
      </c>
      <c r="BF13" s="5" t="str">
        <f t="shared" si="15"/>
        <v>S</v>
      </c>
      <c r="BG13" s="5">
        <f t="shared" si="16"/>
        <v>0</v>
      </c>
      <c r="BH13" s="6">
        <f t="shared" si="61"/>
        <v>46151</v>
      </c>
      <c r="BI13" s="11">
        <f t="shared" si="62"/>
        <v>0</v>
      </c>
      <c r="BJ13" s="11">
        <f t="shared" si="63"/>
        <v>0</v>
      </c>
      <c r="BK13" s="7" t="str">
        <f t="shared" si="17"/>
        <v/>
      </c>
      <c r="BL13" s="7"/>
      <c r="BM13" s="39" t="str">
        <f t="shared" si="18"/>
        <v/>
      </c>
      <c r="BN13" s="8" t="e">
        <f t="shared" si="40"/>
        <v>#NAME?</v>
      </c>
      <c r="BO13" s="7"/>
      <c r="BP13" s="8" t="e">
        <f t="shared" si="41"/>
        <v>#NAME?</v>
      </c>
      <c r="BQ13" s="7"/>
      <c r="BR13" s="8" t="e">
        <f t="shared" si="42"/>
        <v>#NAME?</v>
      </c>
      <c r="BT13" s="5" t="str">
        <f t="shared" si="19"/>
        <v>M</v>
      </c>
      <c r="BU13" s="5">
        <f t="shared" si="20"/>
        <v>1</v>
      </c>
      <c r="BV13" s="6">
        <f t="shared" si="64"/>
        <v>46182</v>
      </c>
      <c r="BW13" s="11">
        <f t="shared" si="65"/>
        <v>0</v>
      </c>
      <c r="BX13" s="11">
        <f t="shared" si="66"/>
        <v>0</v>
      </c>
      <c r="BY13" s="7" t="str">
        <f t="shared" si="21"/>
        <v/>
      </c>
      <c r="BZ13" s="7"/>
      <c r="CA13" s="39" t="str">
        <f t="shared" si="22"/>
        <v/>
      </c>
      <c r="CB13" s="8" t="e">
        <f t="shared" si="43"/>
        <v>#NAME?</v>
      </c>
      <c r="CC13" s="7"/>
      <c r="CD13" s="8" t="e">
        <f t="shared" si="44"/>
        <v>#NAME?</v>
      </c>
      <c r="CE13" s="7"/>
      <c r="CF13" s="8" t="e">
        <f t="shared" si="45"/>
        <v>#NAME?</v>
      </c>
      <c r="CH13" s="5" t="str">
        <f t="shared" si="23"/>
        <v>J</v>
      </c>
      <c r="CI13" s="5">
        <f t="shared" si="24"/>
        <v>1</v>
      </c>
      <c r="CJ13" s="6">
        <f t="shared" si="67"/>
        <v>46212</v>
      </c>
      <c r="CK13" s="11">
        <f t="shared" si="68"/>
        <v>0</v>
      </c>
      <c r="CL13" s="11">
        <f t="shared" si="69"/>
        <v>0</v>
      </c>
      <c r="CM13" s="7" t="str">
        <f t="shared" si="25"/>
        <v/>
      </c>
      <c r="CN13" s="7"/>
      <c r="CO13" s="39" t="str">
        <f t="shared" si="26"/>
        <v/>
      </c>
      <c r="CP13" s="8" t="e">
        <f t="shared" si="46"/>
        <v>#NAME?</v>
      </c>
      <c r="CQ13" s="7"/>
      <c r="CR13" s="8" t="e">
        <f t="shared" si="47"/>
        <v>#NAME?</v>
      </c>
      <c r="CS13" s="7"/>
      <c r="CT13" s="8" t="e">
        <f t="shared" si="48"/>
        <v>#NAME?</v>
      </c>
    </row>
    <row r="14" spans="1:99" ht="20.149999999999999" customHeight="1" x14ac:dyDescent="0.25">
      <c r="B14" s="5" t="str">
        <f t="shared" si="0"/>
        <v>S</v>
      </c>
      <c r="C14" s="5">
        <f t="shared" si="1"/>
        <v>0</v>
      </c>
      <c r="D14" s="6">
        <f t="shared" si="49"/>
        <v>46032</v>
      </c>
      <c r="E14" s="11">
        <f t="shared" si="50"/>
        <v>0</v>
      </c>
      <c r="F14" s="11">
        <f t="shared" si="51"/>
        <v>0</v>
      </c>
      <c r="G14" s="7" t="str">
        <f t="shared" si="2"/>
        <v/>
      </c>
      <c r="H14" s="7"/>
      <c r="I14" s="39" t="str">
        <f t="shared" si="27"/>
        <v/>
      </c>
      <c r="J14" s="8" t="e">
        <f t="shared" si="28"/>
        <v>#NAME?</v>
      </c>
      <c r="K14" s="7"/>
      <c r="L14" s="8" t="e">
        <f t="shared" si="29"/>
        <v>#NAME?</v>
      </c>
      <c r="M14" s="7"/>
      <c r="N14" s="8" t="e">
        <f t="shared" si="30"/>
        <v>#NAME?</v>
      </c>
      <c r="P14" s="5" t="str">
        <f t="shared" si="3"/>
        <v>M</v>
      </c>
      <c r="Q14" s="5">
        <f t="shared" si="4"/>
        <v>1</v>
      </c>
      <c r="R14" s="6">
        <f t="shared" si="52"/>
        <v>46063</v>
      </c>
      <c r="S14" s="11">
        <f t="shared" si="53"/>
        <v>0</v>
      </c>
      <c r="T14" s="11">
        <f t="shared" si="54"/>
        <v>0</v>
      </c>
      <c r="U14" s="7" t="str">
        <f t="shared" si="5"/>
        <v/>
      </c>
      <c r="V14" s="7"/>
      <c r="W14" s="39" t="str">
        <f t="shared" si="6"/>
        <v/>
      </c>
      <c r="X14" s="8" t="e">
        <f t="shared" si="31"/>
        <v>#NAME?</v>
      </c>
      <c r="Y14" s="7"/>
      <c r="Z14" s="8" t="e">
        <f t="shared" si="32"/>
        <v>#NAME?</v>
      </c>
      <c r="AA14" s="7"/>
      <c r="AB14" s="8" t="e">
        <f t="shared" si="33"/>
        <v>#NAME?</v>
      </c>
      <c r="AD14" s="5" t="str">
        <f t="shared" si="7"/>
        <v>M</v>
      </c>
      <c r="AE14" s="5">
        <f t="shared" si="8"/>
        <v>1</v>
      </c>
      <c r="AF14" s="6">
        <f t="shared" si="55"/>
        <v>46091</v>
      </c>
      <c r="AG14" s="11">
        <f t="shared" si="56"/>
        <v>0</v>
      </c>
      <c r="AH14" s="11">
        <f t="shared" si="57"/>
        <v>0</v>
      </c>
      <c r="AI14" s="7" t="str">
        <f t="shared" si="9"/>
        <v/>
      </c>
      <c r="AJ14" s="7"/>
      <c r="AK14" s="39" t="str">
        <f t="shared" si="10"/>
        <v/>
      </c>
      <c r="AL14" s="8" t="e">
        <f t="shared" si="34"/>
        <v>#NAME?</v>
      </c>
      <c r="AM14" s="7"/>
      <c r="AN14" s="8" t="e">
        <f t="shared" si="35"/>
        <v>#NAME?</v>
      </c>
      <c r="AO14" s="7"/>
      <c r="AP14" s="8" t="e">
        <f t="shared" si="36"/>
        <v>#NAME?</v>
      </c>
      <c r="AR14" s="5" t="str">
        <f t="shared" si="11"/>
        <v>V</v>
      </c>
      <c r="AS14" s="5">
        <f t="shared" si="12"/>
        <v>1</v>
      </c>
      <c r="AT14" s="6">
        <f t="shared" si="58"/>
        <v>46122</v>
      </c>
      <c r="AU14" s="11">
        <f t="shared" si="59"/>
        <v>0</v>
      </c>
      <c r="AV14" s="11">
        <f t="shared" si="60"/>
        <v>0</v>
      </c>
      <c r="AW14" s="7" t="str">
        <f t="shared" si="13"/>
        <v/>
      </c>
      <c r="AX14" s="7"/>
      <c r="AY14" s="39" t="str">
        <f t="shared" si="14"/>
        <v/>
      </c>
      <c r="AZ14" s="8" t="e">
        <f t="shared" si="37"/>
        <v>#NAME?</v>
      </c>
      <c r="BA14" s="7"/>
      <c r="BB14" s="8" t="e">
        <f t="shared" si="38"/>
        <v>#NAME?</v>
      </c>
      <c r="BC14" s="7"/>
      <c r="BD14" s="8" t="e">
        <f t="shared" si="39"/>
        <v>#NAME?</v>
      </c>
      <c r="BF14" s="5" t="str">
        <f t="shared" si="15"/>
        <v>D</v>
      </c>
      <c r="BG14" s="5">
        <f t="shared" si="16"/>
        <v>0</v>
      </c>
      <c r="BH14" s="6">
        <f t="shared" si="61"/>
        <v>46152</v>
      </c>
      <c r="BI14" s="11">
        <f t="shared" si="62"/>
        <v>0</v>
      </c>
      <c r="BJ14" s="11">
        <f t="shared" si="63"/>
        <v>0</v>
      </c>
      <c r="BK14" s="7" t="str">
        <f t="shared" si="17"/>
        <v/>
      </c>
      <c r="BL14" s="7"/>
      <c r="BM14" s="39" t="str">
        <f t="shared" si="18"/>
        <v/>
      </c>
      <c r="BN14" s="8" t="e">
        <f t="shared" si="40"/>
        <v>#NAME?</v>
      </c>
      <c r="BO14" s="7"/>
      <c r="BP14" s="8" t="e">
        <f t="shared" si="41"/>
        <v>#NAME?</v>
      </c>
      <c r="BQ14" s="7"/>
      <c r="BR14" s="8" t="e">
        <f t="shared" si="42"/>
        <v>#NAME?</v>
      </c>
      <c r="BT14" s="5" t="str">
        <f t="shared" si="19"/>
        <v>M</v>
      </c>
      <c r="BU14" s="5">
        <f t="shared" si="20"/>
        <v>1</v>
      </c>
      <c r="BV14" s="6">
        <f t="shared" si="64"/>
        <v>46183</v>
      </c>
      <c r="BW14" s="11">
        <f t="shared" si="65"/>
        <v>0</v>
      </c>
      <c r="BX14" s="11">
        <f t="shared" si="66"/>
        <v>0</v>
      </c>
      <c r="BY14" s="7" t="str">
        <f t="shared" si="21"/>
        <v/>
      </c>
      <c r="BZ14" s="7"/>
      <c r="CA14" s="39" t="str">
        <f t="shared" si="22"/>
        <v>24</v>
      </c>
      <c r="CB14" s="8" t="e">
        <f t="shared" si="43"/>
        <v>#NAME?</v>
      </c>
      <c r="CC14" s="7"/>
      <c r="CD14" s="8" t="e">
        <f t="shared" si="44"/>
        <v>#NAME?</v>
      </c>
      <c r="CE14" s="7"/>
      <c r="CF14" s="8" t="e">
        <f t="shared" si="45"/>
        <v>#NAME?</v>
      </c>
      <c r="CH14" s="5" t="str">
        <f t="shared" si="23"/>
        <v>V</v>
      </c>
      <c r="CI14" s="5">
        <f t="shared" si="24"/>
        <v>1</v>
      </c>
      <c r="CJ14" s="6">
        <f t="shared" si="67"/>
        <v>46213</v>
      </c>
      <c r="CK14" s="11">
        <f t="shared" si="68"/>
        <v>0</v>
      </c>
      <c r="CL14" s="11">
        <f t="shared" si="69"/>
        <v>0</v>
      </c>
      <c r="CM14" s="7" t="str">
        <f t="shared" si="25"/>
        <v/>
      </c>
      <c r="CN14" s="7"/>
      <c r="CO14" s="39" t="str">
        <f t="shared" si="26"/>
        <v/>
      </c>
      <c r="CP14" s="8" t="e">
        <f t="shared" si="46"/>
        <v>#NAME?</v>
      </c>
      <c r="CQ14" s="7"/>
      <c r="CR14" s="8" t="e">
        <f t="shared" si="47"/>
        <v>#NAME?</v>
      </c>
      <c r="CS14" s="7"/>
      <c r="CT14" s="8" t="e">
        <f t="shared" si="48"/>
        <v>#NAME?</v>
      </c>
    </row>
    <row r="15" spans="1:99" ht="20.149999999999999" customHeight="1" x14ac:dyDescent="0.25">
      <c r="B15" s="5" t="str">
        <f t="shared" si="0"/>
        <v>D</v>
      </c>
      <c r="C15" s="5">
        <f t="shared" si="1"/>
        <v>0</v>
      </c>
      <c r="D15" s="6">
        <f t="shared" si="49"/>
        <v>46033</v>
      </c>
      <c r="E15" s="11">
        <f t="shared" si="50"/>
        <v>0</v>
      </c>
      <c r="F15" s="11">
        <f t="shared" si="51"/>
        <v>0</v>
      </c>
      <c r="G15" s="7" t="str">
        <f t="shared" si="2"/>
        <v/>
      </c>
      <c r="H15" s="7"/>
      <c r="I15" s="39" t="str">
        <f t="shared" si="27"/>
        <v/>
      </c>
      <c r="J15" s="8" t="e">
        <f t="shared" si="28"/>
        <v>#NAME?</v>
      </c>
      <c r="K15" s="7"/>
      <c r="L15" s="8" t="e">
        <f t="shared" si="29"/>
        <v>#NAME?</v>
      </c>
      <c r="M15" s="7"/>
      <c r="N15" s="8" t="e">
        <f t="shared" si="30"/>
        <v>#NAME?</v>
      </c>
      <c r="P15" s="5" t="str">
        <f t="shared" si="3"/>
        <v>M</v>
      </c>
      <c r="Q15" s="5">
        <f t="shared" si="4"/>
        <v>1</v>
      </c>
      <c r="R15" s="6">
        <f t="shared" si="52"/>
        <v>46064</v>
      </c>
      <c r="S15" s="11">
        <f t="shared" si="53"/>
        <v>0</v>
      </c>
      <c r="T15" s="11">
        <f t="shared" si="54"/>
        <v>0</v>
      </c>
      <c r="U15" s="7" t="str">
        <f t="shared" si="5"/>
        <v/>
      </c>
      <c r="V15" s="7"/>
      <c r="W15" s="39" t="str">
        <f t="shared" si="6"/>
        <v>7</v>
      </c>
      <c r="X15" s="8" t="e">
        <f t="shared" si="31"/>
        <v>#NAME?</v>
      </c>
      <c r="Y15" s="7"/>
      <c r="Z15" s="8" t="e">
        <f t="shared" si="32"/>
        <v>#NAME?</v>
      </c>
      <c r="AA15" s="7"/>
      <c r="AB15" s="8" t="e">
        <f t="shared" si="33"/>
        <v>#NAME?</v>
      </c>
      <c r="AD15" s="5" t="str">
        <f t="shared" si="7"/>
        <v>M</v>
      </c>
      <c r="AE15" s="5">
        <f t="shared" si="8"/>
        <v>1</v>
      </c>
      <c r="AF15" s="6">
        <f t="shared" si="55"/>
        <v>46092</v>
      </c>
      <c r="AG15" s="11">
        <f t="shared" si="56"/>
        <v>0</v>
      </c>
      <c r="AH15" s="11">
        <f t="shared" si="57"/>
        <v>0</v>
      </c>
      <c r="AI15" s="7" t="str">
        <f t="shared" si="9"/>
        <v/>
      </c>
      <c r="AJ15" s="7"/>
      <c r="AK15" s="39" t="str">
        <f t="shared" si="10"/>
        <v>11</v>
      </c>
      <c r="AL15" s="8" t="e">
        <f t="shared" si="34"/>
        <v>#NAME?</v>
      </c>
      <c r="AM15" s="7"/>
      <c r="AN15" s="8" t="e">
        <f t="shared" si="35"/>
        <v>#NAME?</v>
      </c>
      <c r="AO15" s="7"/>
      <c r="AP15" s="8" t="e">
        <f t="shared" si="36"/>
        <v>#NAME?</v>
      </c>
      <c r="AR15" s="5" t="str">
        <f t="shared" si="11"/>
        <v>S</v>
      </c>
      <c r="AS15" s="5">
        <f t="shared" si="12"/>
        <v>0</v>
      </c>
      <c r="AT15" s="6">
        <f t="shared" si="58"/>
        <v>46123</v>
      </c>
      <c r="AU15" s="11">
        <f t="shared" si="59"/>
        <v>0</v>
      </c>
      <c r="AV15" s="11">
        <f t="shared" si="60"/>
        <v>0</v>
      </c>
      <c r="AW15" s="7" t="str">
        <f t="shared" si="13"/>
        <v/>
      </c>
      <c r="AX15" s="7"/>
      <c r="AY15" s="39" t="str">
        <f t="shared" si="14"/>
        <v/>
      </c>
      <c r="AZ15" s="8" t="e">
        <f t="shared" si="37"/>
        <v>#NAME?</v>
      </c>
      <c r="BA15" s="7"/>
      <c r="BB15" s="8" t="e">
        <f t="shared" si="38"/>
        <v>#NAME?</v>
      </c>
      <c r="BC15" s="7"/>
      <c r="BD15" s="8" t="e">
        <f t="shared" si="39"/>
        <v>#NAME?</v>
      </c>
      <c r="BF15" s="5" t="str">
        <f t="shared" si="15"/>
        <v>L</v>
      </c>
      <c r="BG15" s="5">
        <f t="shared" si="16"/>
        <v>1</v>
      </c>
      <c r="BH15" s="6">
        <f t="shared" si="61"/>
        <v>46153</v>
      </c>
      <c r="BI15" s="11">
        <f t="shared" si="62"/>
        <v>0</v>
      </c>
      <c r="BJ15" s="11">
        <f t="shared" si="63"/>
        <v>0</v>
      </c>
      <c r="BK15" s="7" t="str">
        <f t="shared" si="17"/>
        <v/>
      </c>
      <c r="BL15" s="7"/>
      <c r="BM15" s="39" t="str">
        <f t="shared" si="18"/>
        <v/>
      </c>
      <c r="BN15" s="8" t="e">
        <f t="shared" si="40"/>
        <v>#NAME?</v>
      </c>
      <c r="BO15" s="7"/>
      <c r="BP15" s="8" t="e">
        <f t="shared" si="41"/>
        <v>#NAME?</v>
      </c>
      <c r="BQ15" s="7"/>
      <c r="BR15" s="8" t="e">
        <f t="shared" si="42"/>
        <v>#NAME?</v>
      </c>
      <c r="BT15" s="5" t="str">
        <f t="shared" si="19"/>
        <v>J</v>
      </c>
      <c r="BU15" s="5">
        <f t="shared" si="20"/>
        <v>1</v>
      </c>
      <c r="BV15" s="6">
        <f t="shared" si="64"/>
        <v>46184</v>
      </c>
      <c r="BW15" s="11">
        <f t="shared" si="65"/>
        <v>0</v>
      </c>
      <c r="BX15" s="11">
        <f t="shared" si="66"/>
        <v>0</v>
      </c>
      <c r="BY15" s="7" t="str">
        <f t="shared" si="21"/>
        <v/>
      </c>
      <c r="BZ15" s="7"/>
      <c r="CA15" s="39" t="str">
        <f t="shared" si="22"/>
        <v/>
      </c>
      <c r="CB15" s="8" t="e">
        <f t="shared" si="43"/>
        <v>#NAME?</v>
      </c>
      <c r="CC15" s="7"/>
      <c r="CD15" s="8" t="e">
        <f t="shared" si="44"/>
        <v>#NAME?</v>
      </c>
      <c r="CE15" s="7"/>
      <c r="CF15" s="8" t="e">
        <f t="shared" si="45"/>
        <v>#NAME?</v>
      </c>
      <c r="CH15" s="5" t="str">
        <f t="shared" si="23"/>
        <v>S</v>
      </c>
      <c r="CI15" s="5">
        <f t="shared" si="24"/>
        <v>0</v>
      </c>
      <c r="CJ15" s="6">
        <f t="shared" si="67"/>
        <v>46214</v>
      </c>
      <c r="CK15" s="11">
        <f t="shared" si="68"/>
        <v>0</v>
      </c>
      <c r="CL15" s="11">
        <f t="shared" si="69"/>
        <v>0</v>
      </c>
      <c r="CM15" s="7" t="str">
        <f t="shared" si="25"/>
        <v/>
      </c>
      <c r="CN15" s="7"/>
      <c r="CO15" s="39" t="str">
        <f t="shared" si="26"/>
        <v/>
      </c>
      <c r="CP15" s="8" t="e">
        <f t="shared" si="46"/>
        <v>#NAME?</v>
      </c>
      <c r="CQ15" s="7"/>
      <c r="CR15" s="8" t="e">
        <f t="shared" si="47"/>
        <v>#NAME?</v>
      </c>
      <c r="CS15" s="7"/>
      <c r="CT15" s="8" t="e">
        <f t="shared" si="48"/>
        <v>#NAME?</v>
      </c>
    </row>
    <row r="16" spans="1:99" ht="20.149999999999999" customHeight="1" x14ac:dyDescent="0.25">
      <c r="B16" s="5" t="str">
        <f t="shared" si="0"/>
        <v>L</v>
      </c>
      <c r="C16" s="5">
        <f t="shared" si="1"/>
        <v>1</v>
      </c>
      <c r="D16" s="6">
        <f t="shared" si="49"/>
        <v>46034</v>
      </c>
      <c r="E16" s="11">
        <f t="shared" si="50"/>
        <v>0</v>
      </c>
      <c r="F16" s="11">
        <f t="shared" si="51"/>
        <v>0</v>
      </c>
      <c r="G16" s="7" t="str">
        <f t="shared" si="2"/>
        <v/>
      </c>
      <c r="H16" s="7"/>
      <c r="I16" s="39" t="str">
        <f t="shared" si="27"/>
        <v/>
      </c>
      <c r="J16" s="8" t="e">
        <f t="shared" si="28"/>
        <v>#NAME?</v>
      </c>
      <c r="K16" s="7"/>
      <c r="L16" s="8" t="e">
        <f t="shared" si="29"/>
        <v>#NAME?</v>
      </c>
      <c r="M16" s="7"/>
      <c r="N16" s="8" t="e">
        <f t="shared" si="30"/>
        <v>#NAME?</v>
      </c>
      <c r="P16" s="5" t="str">
        <f t="shared" si="3"/>
        <v>J</v>
      </c>
      <c r="Q16" s="5">
        <f t="shared" si="4"/>
        <v>1</v>
      </c>
      <c r="R16" s="6">
        <f t="shared" si="52"/>
        <v>46065</v>
      </c>
      <c r="S16" s="11">
        <f t="shared" si="53"/>
        <v>0</v>
      </c>
      <c r="T16" s="11">
        <f t="shared" si="54"/>
        <v>0</v>
      </c>
      <c r="U16" s="7" t="str">
        <f t="shared" si="5"/>
        <v/>
      </c>
      <c r="V16" s="7"/>
      <c r="W16" s="39" t="str">
        <f t="shared" si="6"/>
        <v/>
      </c>
      <c r="X16" s="8" t="e">
        <f t="shared" si="31"/>
        <v>#NAME?</v>
      </c>
      <c r="Y16" s="7"/>
      <c r="Z16" s="8" t="e">
        <f t="shared" si="32"/>
        <v>#NAME?</v>
      </c>
      <c r="AA16" s="7"/>
      <c r="AB16" s="8" t="e">
        <f t="shared" si="33"/>
        <v>#NAME?</v>
      </c>
      <c r="AD16" s="5" t="str">
        <f t="shared" si="7"/>
        <v>J</v>
      </c>
      <c r="AE16" s="5">
        <f t="shared" si="8"/>
        <v>1</v>
      </c>
      <c r="AF16" s="6">
        <f t="shared" si="55"/>
        <v>46093</v>
      </c>
      <c r="AG16" s="11">
        <f t="shared" si="56"/>
        <v>0</v>
      </c>
      <c r="AH16" s="11">
        <f t="shared" si="57"/>
        <v>0</v>
      </c>
      <c r="AI16" s="7" t="str">
        <f t="shared" si="9"/>
        <v/>
      </c>
      <c r="AJ16" s="7"/>
      <c r="AK16" s="39" t="str">
        <f t="shared" si="10"/>
        <v/>
      </c>
      <c r="AL16" s="8" t="e">
        <f t="shared" si="34"/>
        <v>#NAME?</v>
      </c>
      <c r="AM16" s="7"/>
      <c r="AN16" s="8" t="e">
        <f t="shared" si="35"/>
        <v>#NAME?</v>
      </c>
      <c r="AO16" s="7"/>
      <c r="AP16" s="8" t="e">
        <f t="shared" si="36"/>
        <v>#NAME?</v>
      </c>
      <c r="AR16" s="5" t="str">
        <f t="shared" si="11"/>
        <v>D</v>
      </c>
      <c r="AS16" s="5">
        <f t="shared" si="12"/>
        <v>0</v>
      </c>
      <c r="AT16" s="6">
        <f t="shared" si="58"/>
        <v>46124</v>
      </c>
      <c r="AU16" s="11">
        <f t="shared" si="59"/>
        <v>0</v>
      </c>
      <c r="AV16" s="11">
        <f t="shared" si="60"/>
        <v>0</v>
      </c>
      <c r="AW16" s="7" t="str">
        <f t="shared" si="13"/>
        <v/>
      </c>
      <c r="AX16" s="7"/>
      <c r="AY16" s="39" t="str">
        <f t="shared" si="14"/>
        <v/>
      </c>
      <c r="AZ16" s="8" t="e">
        <f t="shared" si="37"/>
        <v>#NAME?</v>
      </c>
      <c r="BA16" s="7"/>
      <c r="BB16" s="8" t="e">
        <f t="shared" si="38"/>
        <v>#NAME?</v>
      </c>
      <c r="BC16" s="7"/>
      <c r="BD16" s="8" t="e">
        <f t="shared" si="39"/>
        <v>#NAME?</v>
      </c>
      <c r="BF16" s="5" t="str">
        <f t="shared" si="15"/>
        <v>M</v>
      </c>
      <c r="BG16" s="5">
        <f t="shared" si="16"/>
        <v>1</v>
      </c>
      <c r="BH16" s="6">
        <f t="shared" si="61"/>
        <v>46154</v>
      </c>
      <c r="BI16" s="11">
        <f t="shared" si="62"/>
        <v>0</v>
      </c>
      <c r="BJ16" s="11">
        <f t="shared" si="63"/>
        <v>0</v>
      </c>
      <c r="BK16" s="7" t="str">
        <f t="shared" si="17"/>
        <v/>
      </c>
      <c r="BL16" s="7"/>
      <c r="BM16" s="39" t="str">
        <f t="shared" si="18"/>
        <v/>
      </c>
      <c r="BN16" s="8" t="e">
        <f t="shared" si="40"/>
        <v>#NAME?</v>
      </c>
      <c r="BO16" s="7"/>
      <c r="BP16" s="8" t="e">
        <f t="shared" si="41"/>
        <v>#NAME?</v>
      </c>
      <c r="BQ16" s="7"/>
      <c r="BR16" s="8" t="e">
        <f t="shared" si="42"/>
        <v>#NAME?</v>
      </c>
      <c r="BT16" s="5" t="str">
        <f t="shared" si="19"/>
        <v>V</v>
      </c>
      <c r="BU16" s="5">
        <f t="shared" si="20"/>
        <v>1</v>
      </c>
      <c r="BV16" s="6">
        <f t="shared" si="64"/>
        <v>46185</v>
      </c>
      <c r="BW16" s="11">
        <f t="shared" si="65"/>
        <v>0</v>
      </c>
      <c r="BX16" s="11">
        <f t="shared" si="66"/>
        <v>0</v>
      </c>
      <c r="BY16" s="7" t="str">
        <f t="shared" si="21"/>
        <v/>
      </c>
      <c r="BZ16" s="7"/>
      <c r="CA16" s="39" t="str">
        <f t="shared" si="22"/>
        <v/>
      </c>
      <c r="CB16" s="8" t="e">
        <f t="shared" si="43"/>
        <v>#NAME?</v>
      </c>
      <c r="CC16" s="7"/>
      <c r="CD16" s="8" t="e">
        <f t="shared" si="44"/>
        <v>#NAME?</v>
      </c>
      <c r="CE16" s="7"/>
      <c r="CF16" s="8" t="e">
        <f t="shared" si="45"/>
        <v>#NAME?</v>
      </c>
      <c r="CH16" s="5" t="str">
        <f t="shared" si="23"/>
        <v>D</v>
      </c>
      <c r="CI16" s="5">
        <f t="shared" si="24"/>
        <v>0</v>
      </c>
      <c r="CJ16" s="6">
        <f t="shared" si="67"/>
        <v>46215</v>
      </c>
      <c r="CK16" s="11">
        <f t="shared" si="68"/>
        <v>0</v>
      </c>
      <c r="CL16" s="11">
        <f t="shared" si="69"/>
        <v>0</v>
      </c>
      <c r="CM16" s="7" t="str">
        <f t="shared" si="25"/>
        <v/>
      </c>
      <c r="CN16" s="7"/>
      <c r="CO16" s="39" t="str">
        <f t="shared" si="26"/>
        <v/>
      </c>
      <c r="CP16" s="8" t="e">
        <f t="shared" si="46"/>
        <v>#NAME?</v>
      </c>
      <c r="CQ16" s="7"/>
      <c r="CR16" s="8" t="e">
        <f t="shared" si="47"/>
        <v>#NAME?</v>
      </c>
      <c r="CS16" s="7"/>
      <c r="CT16" s="8" t="e">
        <f t="shared" si="48"/>
        <v>#NAME?</v>
      </c>
    </row>
    <row r="17" spans="2:98" ht="20.149999999999999" customHeight="1" x14ac:dyDescent="0.25">
      <c r="B17" s="5" t="str">
        <f t="shared" si="0"/>
        <v>M</v>
      </c>
      <c r="C17" s="5">
        <f t="shared" si="1"/>
        <v>1</v>
      </c>
      <c r="D17" s="6">
        <f t="shared" si="49"/>
        <v>46035</v>
      </c>
      <c r="E17" s="11">
        <f t="shared" si="50"/>
        <v>0</v>
      </c>
      <c r="F17" s="11">
        <f t="shared" si="51"/>
        <v>0</v>
      </c>
      <c r="G17" s="7" t="str">
        <f t="shared" si="2"/>
        <v/>
      </c>
      <c r="H17" s="7"/>
      <c r="I17" s="39" t="str">
        <f t="shared" si="27"/>
        <v/>
      </c>
      <c r="J17" s="8" t="e">
        <f t="shared" si="28"/>
        <v>#NAME?</v>
      </c>
      <c r="K17" s="7"/>
      <c r="L17" s="8" t="e">
        <f t="shared" si="29"/>
        <v>#NAME?</v>
      </c>
      <c r="M17" s="7"/>
      <c r="N17" s="8" t="e">
        <f t="shared" si="30"/>
        <v>#NAME?</v>
      </c>
      <c r="P17" s="5" t="str">
        <f t="shared" si="3"/>
        <v>V</v>
      </c>
      <c r="Q17" s="5">
        <f t="shared" si="4"/>
        <v>1</v>
      </c>
      <c r="R17" s="6">
        <f t="shared" si="52"/>
        <v>46066</v>
      </c>
      <c r="S17" s="11">
        <f t="shared" si="53"/>
        <v>0</v>
      </c>
      <c r="T17" s="11">
        <f t="shared" si="54"/>
        <v>0</v>
      </c>
      <c r="U17" s="7" t="str">
        <f t="shared" si="5"/>
        <v/>
      </c>
      <c r="V17" s="7"/>
      <c r="W17" s="39" t="str">
        <f t="shared" si="6"/>
        <v/>
      </c>
      <c r="X17" s="8" t="e">
        <f t="shared" si="31"/>
        <v>#NAME?</v>
      </c>
      <c r="Y17" s="7"/>
      <c r="Z17" s="8" t="e">
        <f t="shared" si="32"/>
        <v>#NAME?</v>
      </c>
      <c r="AA17" s="7"/>
      <c r="AB17" s="8" t="e">
        <f t="shared" si="33"/>
        <v>#NAME?</v>
      </c>
      <c r="AD17" s="5" t="str">
        <f t="shared" si="7"/>
        <v>V</v>
      </c>
      <c r="AE17" s="5">
        <f t="shared" si="8"/>
        <v>1</v>
      </c>
      <c r="AF17" s="6">
        <f t="shared" si="55"/>
        <v>46094</v>
      </c>
      <c r="AG17" s="11">
        <f t="shared" si="56"/>
        <v>0</v>
      </c>
      <c r="AH17" s="11">
        <f t="shared" si="57"/>
        <v>0</v>
      </c>
      <c r="AI17" s="7" t="str">
        <f t="shared" si="9"/>
        <v/>
      </c>
      <c r="AJ17" s="7"/>
      <c r="AK17" s="39" t="str">
        <f t="shared" si="10"/>
        <v/>
      </c>
      <c r="AL17" s="8" t="e">
        <f t="shared" si="34"/>
        <v>#NAME?</v>
      </c>
      <c r="AM17" s="7"/>
      <c r="AN17" s="8" t="e">
        <f t="shared" si="35"/>
        <v>#NAME?</v>
      </c>
      <c r="AO17" s="7"/>
      <c r="AP17" s="8" t="e">
        <f t="shared" si="36"/>
        <v>#NAME?</v>
      </c>
      <c r="AR17" s="5" t="str">
        <f t="shared" si="11"/>
        <v>L</v>
      </c>
      <c r="AS17" s="5">
        <f t="shared" si="12"/>
        <v>1</v>
      </c>
      <c r="AT17" s="6">
        <f t="shared" si="58"/>
        <v>46125</v>
      </c>
      <c r="AU17" s="11">
        <f t="shared" si="59"/>
        <v>0</v>
      </c>
      <c r="AV17" s="11">
        <f t="shared" si="60"/>
        <v>0</v>
      </c>
      <c r="AW17" s="7" t="str">
        <f t="shared" si="13"/>
        <v/>
      </c>
      <c r="AX17" s="7"/>
      <c r="AY17" s="39" t="str">
        <f t="shared" si="14"/>
        <v/>
      </c>
      <c r="AZ17" s="8" t="e">
        <f t="shared" si="37"/>
        <v>#NAME?</v>
      </c>
      <c r="BA17" s="7"/>
      <c r="BB17" s="8" t="e">
        <f t="shared" si="38"/>
        <v>#NAME?</v>
      </c>
      <c r="BC17" s="7"/>
      <c r="BD17" s="8" t="e">
        <f t="shared" si="39"/>
        <v>#NAME?</v>
      </c>
      <c r="BF17" s="5" t="str">
        <f t="shared" si="15"/>
        <v>M</v>
      </c>
      <c r="BG17" s="5">
        <f t="shared" si="16"/>
        <v>1</v>
      </c>
      <c r="BH17" s="6">
        <f t="shared" si="61"/>
        <v>46155</v>
      </c>
      <c r="BI17" s="11">
        <f t="shared" si="62"/>
        <v>0</v>
      </c>
      <c r="BJ17" s="11">
        <f t="shared" si="63"/>
        <v>0</v>
      </c>
      <c r="BK17" s="7" t="str">
        <f t="shared" si="17"/>
        <v/>
      </c>
      <c r="BL17" s="7"/>
      <c r="BM17" s="39" t="str">
        <f t="shared" si="18"/>
        <v>20</v>
      </c>
      <c r="BN17" s="8" t="e">
        <f t="shared" si="40"/>
        <v>#NAME?</v>
      </c>
      <c r="BO17" s="7"/>
      <c r="BP17" s="8" t="e">
        <f t="shared" si="41"/>
        <v>#NAME?</v>
      </c>
      <c r="BQ17" s="7"/>
      <c r="BR17" s="8" t="e">
        <f t="shared" si="42"/>
        <v>#NAME?</v>
      </c>
      <c r="BT17" s="5" t="str">
        <f t="shared" si="19"/>
        <v>S</v>
      </c>
      <c r="BU17" s="5">
        <f t="shared" si="20"/>
        <v>0</v>
      </c>
      <c r="BV17" s="6">
        <f t="shared" si="64"/>
        <v>46186</v>
      </c>
      <c r="BW17" s="11">
        <f t="shared" si="65"/>
        <v>0</v>
      </c>
      <c r="BX17" s="11">
        <f t="shared" si="66"/>
        <v>0</v>
      </c>
      <c r="BY17" s="7" t="str">
        <f t="shared" si="21"/>
        <v/>
      </c>
      <c r="BZ17" s="7"/>
      <c r="CA17" s="39" t="str">
        <f t="shared" si="22"/>
        <v/>
      </c>
      <c r="CB17" s="8" t="e">
        <f t="shared" si="43"/>
        <v>#NAME?</v>
      </c>
      <c r="CC17" s="7"/>
      <c r="CD17" s="8" t="e">
        <f t="shared" si="44"/>
        <v>#NAME?</v>
      </c>
      <c r="CE17" s="7"/>
      <c r="CF17" s="8" t="e">
        <f t="shared" si="45"/>
        <v>#NAME?</v>
      </c>
      <c r="CH17" s="5" t="str">
        <f t="shared" si="23"/>
        <v>L</v>
      </c>
      <c r="CI17" s="5">
        <f t="shared" si="24"/>
        <v>1</v>
      </c>
      <c r="CJ17" s="6">
        <f t="shared" si="67"/>
        <v>46216</v>
      </c>
      <c r="CK17" s="11">
        <f t="shared" si="68"/>
        <v>0</v>
      </c>
      <c r="CL17" s="11">
        <f t="shared" si="69"/>
        <v>0</v>
      </c>
      <c r="CM17" s="7" t="str">
        <f t="shared" si="25"/>
        <v/>
      </c>
      <c r="CN17" s="7"/>
      <c r="CO17" s="39" t="str">
        <f t="shared" si="26"/>
        <v/>
      </c>
      <c r="CP17" s="8" t="e">
        <f t="shared" si="46"/>
        <v>#NAME?</v>
      </c>
      <c r="CQ17" s="7"/>
      <c r="CR17" s="8" t="e">
        <f t="shared" si="47"/>
        <v>#NAME?</v>
      </c>
      <c r="CS17" s="7"/>
      <c r="CT17" s="8" t="e">
        <f t="shared" si="48"/>
        <v>#NAME?</v>
      </c>
    </row>
    <row r="18" spans="2:98" ht="20.149999999999999" customHeight="1" x14ac:dyDescent="0.25">
      <c r="B18" s="5" t="str">
        <f t="shared" si="0"/>
        <v>M</v>
      </c>
      <c r="C18" s="5">
        <f t="shared" si="1"/>
        <v>1</v>
      </c>
      <c r="D18" s="6">
        <f t="shared" si="49"/>
        <v>46036</v>
      </c>
      <c r="E18" s="11">
        <f t="shared" si="50"/>
        <v>0</v>
      </c>
      <c r="F18" s="11">
        <f t="shared" si="51"/>
        <v>0</v>
      </c>
      <c r="G18" s="7" t="str">
        <f t="shared" si="2"/>
        <v/>
      </c>
      <c r="H18" s="7"/>
      <c r="I18" s="39" t="str">
        <f t="shared" si="27"/>
        <v>3</v>
      </c>
      <c r="J18" s="8" t="e">
        <f t="shared" si="28"/>
        <v>#NAME?</v>
      </c>
      <c r="K18" s="7"/>
      <c r="L18" s="8" t="e">
        <f t="shared" si="29"/>
        <v>#NAME?</v>
      </c>
      <c r="M18" s="7"/>
      <c r="N18" s="8" t="e">
        <f t="shared" si="30"/>
        <v>#NAME?</v>
      </c>
      <c r="P18" s="5" t="str">
        <f t="shared" si="3"/>
        <v>S</v>
      </c>
      <c r="Q18" s="5">
        <f t="shared" si="4"/>
        <v>0</v>
      </c>
      <c r="R18" s="6">
        <f t="shared" si="52"/>
        <v>46067</v>
      </c>
      <c r="S18" s="11">
        <f t="shared" si="53"/>
        <v>0</v>
      </c>
      <c r="T18" s="11">
        <f t="shared" si="54"/>
        <v>0</v>
      </c>
      <c r="U18" s="7" t="str">
        <f t="shared" si="5"/>
        <v/>
      </c>
      <c r="V18" s="7"/>
      <c r="W18" s="39" t="str">
        <f t="shared" si="6"/>
        <v/>
      </c>
      <c r="X18" s="8" t="e">
        <f t="shared" si="31"/>
        <v>#NAME?</v>
      </c>
      <c r="Y18" s="7"/>
      <c r="Z18" s="8" t="e">
        <f t="shared" si="32"/>
        <v>#NAME?</v>
      </c>
      <c r="AA18" s="7"/>
      <c r="AB18" s="8" t="e">
        <f t="shared" si="33"/>
        <v>#NAME?</v>
      </c>
      <c r="AD18" s="5" t="str">
        <f t="shared" si="7"/>
        <v>S</v>
      </c>
      <c r="AE18" s="5">
        <f t="shared" si="8"/>
        <v>0</v>
      </c>
      <c r="AF18" s="6">
        <f t="shared" si="55"/>
        <v>46095</v>
      </c>
      <c r="AG18" s="11">
        <f t="shared" si="56"/>
        <v>0</v>
      </c>
      <c r="AH18" s="11">
        <f t="shared" si="57"/>
        <v>0</v>
      </c>
      <c r="AI18" s="7" t="str">
        <f t="shared" si="9"/>
        <v/>
      </c>
      <c r="AJ18" s="7"/>
      <c r="AK18" s="39" t="str">
        <f t="shared" si="10"/>
        <v/>
      </c>
      <c r="AL18" s="8" t="e">
        <f t="shared" si="34"/>
        <v>#NAME?</v>
      </c>
      <c r="AM18" s="7"/>
      <c r="AN18" s="8" t="e">
        <f t="shared" si="35"/>
        <v>#NAME?</v>
      </c>
      <c r="AO18" s="7"/>
      <c r="AP18" s="8" t="e">
        <f t="shared" si="36"/>
        <v>#NAME?</v>
      </c>
      <c r="AR18" s="5" t="str">
        <f t="shared" si="11"/>
        <v>M</v>
      </c>
      <c r="AS18" s="5">
        <f t="shared" si="12"/>
        <v>1</v>
      </c>
      <c r="AT18" s="6">
        <f t="shared" si="58"/>
        <v>46126</v>
      </c>
      <c r="AU18" s="11">
        <f t="shared" si="59"/>
        <v>0</v>
      </c>
      <c r="AV18" s="11">
        <f t="shared" si="60"/>
        <v>0</v>
      </c>
      <c r="AW18" s="7" t="str">
        <f t="shared" si="13"/>
        <v/>
      </c>
      <c r="AX18" s="7"/>
      <c r="AY18" s="39" t="str">
        <f t="shared" si="14"/>
        <v/>
      </c>
      <c r="AZ18" s="8" t="e">
        <f t="shared" si="37"/>
        <v>#NAME?</v>
      </c>
      <c r="BA18" s="7"/>
      <c r="BB18" s="8" t="e">
        <f t="shared" si="38"/>
        <v>#NAME?</v>
      </c>
      <c r="BC18" s="7"/>
      <c r="BD18" s="8" t="e">
        <f t="shared" si="39"/>
        <v>#NAME?</v>
      </c>
      <c r="BF18" s="5" t="str">
        <f t="shared" si="15"/>
        <v>J</v>
      </c>
      <c r="BG18" s="5">
        <f t="shared" si="16"/>
        <v>0</v>
      </c>
      <c r="BH18" s="6">
        <f t="shared" si="61"/>
        <v>46156</v>
      </c>
      <c r="BI18" s="11">
        <f t="shared" si="62"/>
        <v>0</v>
      </c>
      <c r="BJ18" s="11">
        <f t="shared" si="63"/>
        <v>0</v>
      </c>
      <c r="BK18" s="7" t="str">
        <f t="shared" si="17"/>
        <v>ASCENSION</v>
      </c>
      <c r="BL18" s="7"/>
      <c r="BM18" s="39" t="str">
        <f t="shared" si="18"/>
        <v/>
      </c>
      <c r="BN18" s="8" t="e">
        <f t="shared" si="40"/>
        <v>#NAME?</v>
      </c>
      <c r="BO18" s="7"/>
      <c r="BP18" s="8" t="e">
        <f t="shared" si="41"/>
        <v>#NAME?</v>
      </c>
      <c r="BQ18" s="7"/>
      <c r="BR18" s="8" t="e">
        <f t="shared" si="42"/>
        <v>#NAME?</v>
      </c>
      <c r="BT18" s="5" t="str">
        <f t="shared" si="19"/>
        <v>D</v>
      </c>
      <c r="BU18" s="5">
        <f t="shared" si="20"/>
        <v>0</v>
      </c>
      <c r="BV18" s="6">
        <f t="shared" si="64"/>
        <v>46187</v>
      </c>
      <c r="BW18" s="11">
        <f t="shared" si="65"/>
        <v>0</v>
      </c>
      <c r="BX18" s="11">
        <f t="shared" si="66"/>
        <v>0</v>
      </c>
      <c r="BY18" s="7" t="str">
        <f t="shared" si="21"/>
        <v/>
      </c>
      <c r="BZ18" s="7"/>
      <c r="CA18" s="39" t="str">
        <f t="shared" si="22"/>
        <v/>
      </c>
      <c r="CB18" s="8" t="e">
        <f t="shared" si="43"/>
        <v>#NAME?</v>
      </c>
      <c r="CC18" s="7"/>
      <c r="CD18" s="8" t="e">
        <f t="shared" si="44"/>
        <v>#NAME?</v>
      </c>
      <c r="CE18" s="7"/>
      <c r="CF18" s="8" t="e">
        <f t="shared" si="45"/>
        <v>#NAME?</v>
      </c>
      <c r="CH18" s="5" t="str">
        <f t="shared" si="23"/>
        <v>M</v>
      </c>
      <c r="CI18" s="5">
        <f t="shared" si="24"/>
        <v>0</v>
      </c>
      <c r="CJ18" s="6">
        <f t="shared" si="67"/>
        <v>46217</v>
      </c>
      <c r="CK18" s="11">
        <f t="shared" si="68"/>
        <v>0</v>
      </c>
      <c r="CL18" s="11">
        <f t="shared" si="69"/>
        <v>0</v>
      </c>
      <c r="CM18" s="7" t="str">
        <f t="shared" si="25"/>
        <v>F. NATIONALE</v>
      </c>
      <c r="CN18" s="7"/>
      <c r="CO18" s="39" t="str">
        <f t="shared" si="26"/>
        <v/>
      </c>
      <c r="CP18" s="8" t="e">
        <f t="shared" si="46"/>
        <v>#NAME?</v>
      </c>
      <c r="CQ18" s="7"/>
      <c r="CR18" s="8" t="e">
        <f t="shared" si="47"/>
        <v>#NAME?</v>
      </c>
      <c r="CS18" s="7"/>
      <c r="CT18" s="8" t="e">
        <f t="shared" si="48"/>
        <v>#NAME?</v>
      </c>
    </row>
    <row r="19" spans="2:98" ht="20.149999999999999" customHeight="1" x14ac:dyDescent="0.25">
      <c r="B19" s="5" t="str">
        <f t="shared" si="0"/>
        <v>J</v>
      </c>
      <c r="C19" s="5">
        <f t="shared" si="1"/>
        <v>1</v>
      </c>
      <c r="D19" s="6">
        <f t="shared" si="49"/>
        <v>46037</v>
      </c>
      <c r="E19" s="11">
        <f t="shared" si="50"/>
        <v>0</v>
      </c>
      <c r="F19" s="11">
        <f t="shared" si="51"/>
        <v>0</v>
      </c>
      <c r="G19" s="7" t="str">
        <f t="shared" si="2"/>
        <v/>
      </c>
      <c r="H19" s="7"/>
      <c r="I19" s="39" t="str">
        <f t="shared" si="27"/>
        <v/>
      </c>
      <c r="J19" s="8" t="e">
        <f t="shared" si="28"/>
        <v>#NAME?</v>
      </c>
      <c r="K19" s="7"/>
      <c r="L19" s="8" t="e">
        <f t="shared" si="29"/>
        <v>#NAME?</v>
      </c>
      <c r="M19" s="7"/>
      <c r="N19" s="8" t="e">
        <f t="shared" si="30"/>
        <v>#NAME?</v>
      </c>
      <c r="P19" s="5" t="str">
        <f t="shared" si="3"/>
        <v>D</v>
      </c>
      <c r="Q19" s="5">
        <f t="shared" si="4"/>
        <v>0</v>
      </c>
      <c r="R19" s="6">
        <f t="shared" si="52"/>
        <v>46068</v>
      </c>
      <c r="S19" s="11">
        <f t="shared" si="53"/>
        <v>0</v>
      </c>
      <c r="T19" s="11">
        <f t="shared" si="54"/>
        <v>0</v>
      </c>
      <c r="U19" s="7" t="str">
        <f t="shared" si="5"/>
        <v/>
      </c>
      <c r="V19" s="7"/>
      <c r="W19" s="39" t="str">
        <f t="shared" si="6"/>
        <v/>
      </c>
      <c r="X19" s="8" t="e">
        <f t="shared" si="31"/>
        <v>#NAME?</v>
      </c>
      <c r="Y19" s="7"/>
      <c r="Z19" s="8" t="e">
        <f t="shared" si="32"/>
        <v>#NAME?</v>
      </c>
      <c r="AA19" s="7"/>
      <c r="AB19" s="8" t="e">
        <f t="shared" si="33"/>
        <v>#NAME?</v>
      </c>
      <c r="AD19" s="5" t="str">
        <f t="shared" si="7"/>
        <v>D</v>
      </c>
      <c r="AE19" s="5">
        <f t="shared" si="8"/>
        <v>0</v>
      </c>
      <c r="AF19" s="6">
        <f t="shared" si="55"/>
        <v>46096</v>
      </c>
      <c r="AG19" s="11">
        <f t="shared" si="56"/>
        <v>0</v>
      </c>
      <c r="AH19" s="11">
        <f t="shared" si="57"/>
        <v>0</v>
      </c>
      <c r="AI19" s="7" t="str">
        <f t="shared" si="9"/>
        <v/>
      </c>
      <c r="AJ19" s="7"/>
      <c r="AK19" s="39" t="str">
        <f t="shared" si="10"/>
        <v/>
      </c>
      <c r="AL19" s="8" t="e">
        <f t="shared" si="34"/>
        <v>#NAME?</v>
      </c>
      <c r="AM19" s="7"/>
      <c r="AN19" s="8" t="e">
        <f t="shared" si="35"/>
        <v>#NAME?</v>
      </c>
      <c r="AO19" s="7"/>
      <c r="AP19" s="8" t="e">
        <f t="shared" si="36"/>
        <v>#NAME?</v>
      </c>
      <c r="AR19" s="5" t="str">
        <f t="shared" si="11"/>
        <v>M</v>
      </c>
      <c r="AS19" s="5">
        <f t="shared" si="12"/>
        <v>1</v>
      </c>
      <c r="AT19" s="6">
        <f t="shared" si="58"/>
        <v>46127</v>
      </c>
      <c r="AU19" s="11">
        <f t="shared" si="59"/>
        <v>0</v>
      </c>
      <c r="AV19" s="11">
        <f t="shared" si="60"/>
        <v>0</v>
      </c>
      <c r="AW19" s="7" t="str">
        <f t="shared" si="13"/>
        <v/>
      </c>
      <c r="AX19" s="7"/>
      <c r="AY19" s="39" t="str">
        <f t="shared" si="14"/>
        <v>16</v>
      </c>
      <c r="AZ19" s="8" t="e">
        <f t="shared" si="37"/>
        <v>#NAME?</v>
      </c>
      <c r="BA19" s="7"/>
      <c r="BB19" s="8" t="e">
        <f t="shared" si="38"/>
        <v>#NAME?</v>
      </c>
      <c r="BC19" s="7"/>
      <c r="BD19" s="8" t="e">
        <f t="shared" si="39"/>
        <v>#NAME?</v>
      </c>
      <c r="BF19" s="5" t="str">
        <f t="shared" si="15"/>
        <v>V</v>
      </c>
      <c r="BG19" s="5">
        <f t="shared" si="16"/>
        <v>1</v>
      </c>
      <c r="BH19" s="6">
        <f t="shared" si="61"/>
        <v>46157</v>
      </c>
      <c r="BI19" s="11">
        <f t="shared" si="62"/>
        <v>0</v>
      </c>
      <c r="BJ19" s="11">
        <f t="shared" si="63"/>
        <v>0</v>
      </c>
      <c r="BK19" s="7" t="str">
        <f t="shared" si="17"/>
        <v/>
      </c>
      <c r="BL19" s="7"/>
      <c r="BM19" s="39" t="str">
        <f t="shared" si="18"/>
        <v/>
      </c>
      <c r="BN19" s="8" t="e">
        <f t="shared" si="40"/>
        <v>#NAME?</v>
      </c>
      <c r="BO19" s="7"/>
      <c r="BP19" s="8" t="e">
        <f t="shared" si="41"/>
        <v>#NAME?</v>
      </c>
      <c r="BQ19" s="7"/>
      <c r="BR19" s="8" t="e">
        <f t="shared" si="42"/>
        <v>#NAME?</v>
      </c>
      <c r="BT19" s="5" t="str">
        <f t="shared" si="19"/>
        <v>L</v>
      </c>
      <c r="BU19" s="5">
        <f t="shared" si="20"/>
        <v>1</v>
      </c>
      <c r="BV19" s="6">
        <f t="shared" si="64"/>
        <v>46188</v>
      </c>
      <c r="BW19" s="11">
        <f t="shared" si="65"/>
        <v>0</v>
      </c>
      <c r="BX19" s="11">
        <f t="shared" si="66"/>
        <v>0</v>
      </c>
      <c r="BY19" s="7" t="str">
        <f t="shared" si="21"/>
        <v/>
      </c>
      <c r="BZ19" s="7"/>
      <c r="CA19" s="39" t="str">
        <f t="shared" si="22"/>
        <v/>
      </c>
      <c r="CB19" s="8" t="e">
        <f t="shared" si="43"/>
        <v>#NAME?</v>
      </c>
      <c r="CC19" s="7"/>
      <c r="CD19" s="8" t="e">
        <f t="shared" si="44"/>
        <v>#NAME?</v>
      </c>
      <c r="CE19" s="7"/>
      <c r="CF19" s="8" t="e">
        <f t="shared" si="45"/>
        <v>#NAME?</v>
      </c>
      <c r="CH19" s="5" t="str">
        <f t="shared" si="23"/>
        <v>M</v>
      </c>
      <c r="CI19" s="5">
        <f t="shared" si="24"/>
        <v>1</v>
      </c>
      <c r="CJ19" s="6">
        <f t="shared" si="67"/>
        <v>46218</v>
      </c>
      <c r="CK19" s="11">
        <f t="shared" si="68"/>
        <v>0</v>
      </c>
      <c r="CL19" s="11">
        <f t="shared" si="69"/>
        <v>0</v>
      </c>
      <c r="CM19" s="7" t="str">
        <f t="shared" si="25"/>
        <v/>
      </c>
      <c r="CN19" s="7"/>
      <c r="CO19" s="39" t="str">
        <f t="shared" si="26"/>
        <v>29</v>
      </c>
      <c r="CP19" s="8" t="e">
        <f t="shared" si="46"/>
        <v>#NAME?</v>
      </c>
      <c r="CQ19" s="7"/>
      <c r="CR19" s="8" t="e">
        <f t="shared" si="47"/>
        <v>#NAME?</v>
      </c>
      <c r="CS19" s="7"/>
      <c r="CT19" s="8" t="e">
        <f t="shared" si="48"/>
        <v>#NAME?</v>
      </c>
    </row>
    <row r="20" spans="2:98" ht="20.149999999999999" customHeight="1" x14ac:dyDescent="0.25">
      <c r="B20" s="5" t="str">
        <f t="shared" si="0"/>
        <v>V</v>
      </c>
      <c r="C20" s="5">
        <f t="shared" si="1"/>
        <v>1</v>
      </c>
      <c r="D20" s="6">
        <f t="shared" si="49"/>
        <v>46038</v>
      </c>
      <c r="E20" s="11">
        <f t="shared" si="50"/>
        <v>0</v>
      </c>
      <c r="F20" s="11">
        <f t="shared" si="51"/>
        <v>0</v>
      </c>
      <c r="G20" s="7" t="str">
        <f t="shared" si="2"/>
        <v/>
      </c>
      <c r="H20" s="7"/>
      <c r="I20" s="39" t="str">
        <f t="shared" si="27"/>
        <v/>
      </c>
      <c r="J20" s="8" t="e">
        <f t="shared" si="28"/>
        <v>#NAME?</v>
      </c>
      <c r="K20" s="7"/>
      <c r="L20" s="8" t="e">
        <f t="shared" si="29"/>
        <v>#NAME?</v>
      </c>
      <c r="M20" s="7"/>
      <c r="N20" s="8" t="e">
        <f t="shared" si="30"/>
        <v>#NAME?</v>
      </c>
      <c r="P20" s="5" t="str">
        <f t="shared" si="3"/>
        <v>L</v>
      </c>
      <c r="Q20" s="5">
        <f t="shared" si="4"/>
        <v>1</v>
      </c>
      <c r="R20" s="6">
        <f t="shared" si="52"/>
        <v>46069</v>
      </c>
      <c r="S20" s="11">
        <f t="shared" si="53"/>
        <v>0</v>
      </c>
      <c r="T20" s="11">
        <f t="shared" si="54"/>
        <v>0</v>
      </c>
      <c r="U20" s="7" t="str">
        <f t="shared" si="5"/>
        <v/>
      </c>
      <c r="V20" s="7"/>
      <c r="W20" s="39" t="str">
        <f t="shared" si="6"/>
        <v/>
      </c>
      <c r="X20" s="8" t="e">
        <f t="shared" si="31"/>
        <v>#NAME?</v>
      </c>
      <c r="Y20" s="7"/>
      <c r="Z20" s="8" t="e">
        <f t="shared" si="32"/>
        <v>#NAME?</v>
      </c>
      <c r="AA20" s="7"/>
      <c r="AB20" s="8" t="e">
        <f t="shared" si="33"/>
        <v>#NAME?</v>
      </c>
      <c r="AD20" s="5" t="str">
        <f t="shared" si="7"/>
        <v>L</v>
      </c>
      <c r="AE20" s="5">
        <f t="shared" si="8"/>
        <v>1</v>
      </c>
      <c r="AF20" s="6">
        <f t="shared" si="55"/>
        <v>46097</v>
      </c>
      <c r="AG20" s="11">
        <f t="shared" si="56"/>
        <v>0</v>
      </c>
      <c r="AH20" s="11">
        <f t="shared" si="57"/>
        <v>0</v>
      </c>
      <c r="AI20" s="7" t="str">
        <f t="shared" si="9"/>
        <v/>
      </c>
      <c r="AJ20" s="7"/>
      <c r="AK20" s="39" t="str">
        <f t="shared" si="10"/>
        <v/>
      </c>
      <c r="AL20" s="8" t="e">
        <f t="shared" si="34"/>
        <v>#NAME?</v>
      </c>
      <c r="AM20" s="7"/>
      <c r="AN20" s="8" t="e">
        <f t="shared" si="35"/>
        <v>#NAME?</v>
      </c>
      <c r="AO20" s="7"/>
      <c r="AP20" s="8" t="e">
        <f t="shared" si="36"/>
        <v>#NAME?</v>
      </c>
      <c r="AR20" s="5" t="str">
        <f t="shared" si="11"/>
        <v>J</v>
      </c>
      <c r="AS20" s="5">
        <f t="shared" si="12"/>
        <v>1</v>
      </c>
      <c r="AT20" s="6">
        <f t="shared" si="58"/>
        <v>46128</v>
      </c>
      <c r="AU20" s="11">
        <f t="shared" si="59"/>
        <v>0</v>
      </c>
      <c r="AV20" s="11">
        <f t="shared" si="60"/>
        <v>0</v>
      </c>
      <c r="AW20" s="7" t="str">
        <f t="shared" si="13"/>
        <v/>
      </c>
      <c r="AX20" s="7"/>
      <c r="AY20" s="39" t="str">
        <f t="shared" si="14"/>
        <v/>
      </c>
      <c r="AZ20" s="8" t="e">
        <f t="shared" si="37"/>
        <v>#NAME?</v>
      </c>
      <c r="BA20" s="7"/>
      <c r="BB20" s="8" t="e">
        <f t="shared" si="38"/>
        <v>#NAME?</v>
      </c>
      <c r="BC20" s="7"/>
      <c r="BD20" s="8" t="e">
        <f t="shared" si="39"/>
        <v>#NAME?</v>
      </c>
      <c r="BF20" s="5" t="str">
        <f t="shared" si="15"/>
        <v>S</v>
      </c>
      <c r="BG20" s="5">
        <f t="shared" si="16"/>
        <v>0</v>
      </c>
      <c r="BH20" s="6">
        <f t="shared" si="61"/>
        <v>46158</v>
      </c>
      <c r="BI20" s="11">
        <f t="shared" si="62"/>
        <v>0</v>
      </c>
      <c r="BJ20" s="11">
        <f t="shared" si="63"/>
        <v>0</v>
      </c>
      <c r="BK20" s="7" t="str">
        <f t="shared" si="17"/>
        <v/>
      </c>
      <c r="BL20" s="7"/>
      <c r="BM20" s="39" t="str">
        <f t="shared" si="18"/>
        <v/>
      </c>
      <c r="BN20" s="8" t="e">
        <f t="shared" si="40"/>
        <v>#NAME?</v>
      </c>
      <c r="BO20" s="7"/>
      <c r="BP20" s="8" t="e">
        <f t="shared" si="41"/>
        <v>#NAME?</v>
      </c>
      <c r="BQ20" s="7"/>
      <c r="BR20" s="8" t="e">
        <f t="shared" si="42"/>
        <v>#NAME?</v>
      </c>
      <c r="BT20" s="5" t="str">
        <f t="shared" si="19"/>
        <v>M</v>
      </c>
      <c r="BU20" s="5">
        <f t="shared" si="20"/>
        <v>1</v>
      </c>
      <c r="BV20" s="6">
        <f t="shared" si="64"/>
        <v>46189</v>
      </c>
      <c r="BW20" s="11">
        <f t="shared" si="65"/>
        <v>0</v>
      </c>
      <c r="BX20" s="11">
        <f t="shared" si="66"/>
        <v>0</v>
      </c>
      <c r="BY20" s="7" t="str">
        <f t="shared" si="21"/>
        <v/>
      </c>
      <c r="BZ20" s="7"/>
      <c r="CA20" s="39" t="str">
        <f t="shared" si="22"/>
        <v/>
      </c>
      <c r="CB20" s="8" t="e">
        <f t="shared" si="43"/>
        <v>#NAME?</v>
      </c>
      <c r="CC20" s="7"/>
      <c r="CD20" s="8" t="e">
        <f t="shared" si="44"/>
        <v>#NAME?</v>
      </c>
      <c r="CE20" s="7"/>
      <c r="CF20" s="8" t="e">
        <f t="shared" si="45"/>
        <v>#NAME?</v>
      </c>
      <c r="CH20" s="5" t="str">
        <f t="shared" si="23"/>
        <v>J</v>
      </c>
      <c r="CI20" s="5">
        <f t="shared" si="24"/>
        <v>1</v>
      </c>
      <c r="CJ20" s="6">
        <f t="shared" si="67"/>
        <v>46219</v>
      </c>
      <c r="CK20" s="11">
        <f t="shared" si="68"/>
        <v>0</v>
      </c>
      <c r="CL20" s="11">
        <f t="shared" si="69"/>
        <v>0</v>
      </c>
      <c r="CM20" s="7" t="str">
        <f t="shared" si="25"/>
        <v/>
      </c>
      <c r="CN20" s="7"/>
      <c r="CO20" s="39" t="str">
        <f t="shared" si="26"/>
        <v/>
      </c>
      <c r="CP20" s="8" t="e">
        <f t="shared" si="46"/>
        <v>#NAME?</v>
      </c>
      <c r="CQ20" s="7"/>
      <c r="CR20" s="8" t="e">
        <f t="shared" si="47"/>
        <v>#NAME?</v>
      </c>
      <c r="CS20" s="7"/>
      <c r="CT20" s="8" t="e">
        <f t="shared" si="48"/>
        <v>#NAME?</v>
      </c>
    </row>
    <row r="21" spans="2:98" ht="20.149999999999999" customHeight="1" x14ac:dyDescent="0.25">
      <c r="B21" s="5" t="str">
        <f t="shared" si="0"/>
        <v>S</v>
      </c>
      <c r="C21" s="5">
        <f t="shared" si="1"/>
        <v>0</v>
      </c>
      <c r="D21" s="6">
        <f t="shared" si="49"/>
        <v>46039</v>
      </c>
      <c r="E21" s="11">
        <f t="shared" si="50"/>
        <v>0</v>
      </c>
      <c r="F21" s="11">
        <f t="shared" si="51"/>
        <v>0</v>
      </c>
      <c r="G21" s="7" t="str">
        <f t="shared" si="2"/>
        <v/>
      </c>
      <c r="H21" s="7"/>
      <c r="I21" s="39" t="str">
        <f t="shared" si="27"/>
        <v/>
      </c>
      <c r="J21" s="8" t="e">
        <f t="shared" si="28"/>
        <v>#NAME?</v>
      </c>
      <c r="K21" s="7"/>
      <c r="L21" s="8" t="e">
        <f t="shared" si="29"/>
        <v>#NAME?</v>
      </c>
      <c r="M21" s="7"/>
      <c r="N21" s="8" t="e">
        <f t="shared" si="30"/>
        <v>#NAME?</v>
      </c>
      <c r="P21" s="5" t="str">
        <f t="shared" si="3"/>
        <v>M</v>
      </c>
      <c r="Q21" s="5">
        <f t="shared" si="4"/>
        <v>1</v>
      </c>
      <c r="R21" s="6">
        <f t="shared" si="52"/>
        <v>46070</v>
      </c>
      <c r="S21" s="11">
        <f t="shared" si="53"/>
        <v>0</v>
      </c>
      <c r="T21" s="11">
        <f t="shared" si="54"/>
        <v>0</v>
      </c>
      <c r="U21" s="7" t="str">
        <f t="shared" si="5"/>
        <v/>
      </c>
      <c r="V21" s="7"/>
      <c r="W21" s="39" t="str">
        <f t="shared" si="6"/>
        <v/>
      </c>
      <c r="X21" s="8" t="e">
        <f t="shared" si="31"/>
        <v>#NAME?</v>
      </c>
      <c r="Y21" s="7"/>
      <c r="Z21" s="8" t="e">
        <f t="shared" si="32"/>
        <v>#NAME?</v>
      </c>
      <c r="AA21" s="7"/>
      <c r="AB21" s="8" t="e">
        <f t="shared" si="33"/>
        <v>#NAME?</v>
      </c>
      <c r="AD21" s="5" t="str">
        <f t="shared" si="7"/>
        <v>M</v>
      </c>
      <c r="AE21" s="5">
        <f t="shared" si="8"/>
        <v>1</v>
      </c>
      <c r="AF21" s="6">
        <f t="shared" si="55"/>
        <v>46098</v>
      </c>
      <c r="AG21" s="11">
        <f t="shared" si="56"/>
        <v>0</v>
      </c>
      <c r="AH21" s="11">
        <f t="shared" si="57"/>
        <v>0</v>
      </c>
      <c r="AI21" s="7" t="str">
        <f t="shared" si="9"/>
        <v/>
      </c>
      <c r="AJ21" s="7"/>
      <c r="AK21" s="39" t="str">
        <f t="shared" si="10"/>
        <v/>
      </c>
      <c r="AL21" s="8" t="e">
        <f t="shared" si="34"/>
        <v>#NAME?</v>
      </c>
      <c r="AM21" s="7"/>
      <c r="AN21" s="8" t="e">
        <f t="shared" si="35"/>
        <v>#NAME?</v>
      </c>
      <c r="AO21" s="7"/>
      <c r="AP21" s="8" t="e">
        <f t="shared" si="36"/>
        <v>#NAME?</v>
      </c>
      <c r="AR21" s="5" t="str">
        <f t="shared" si="11"/>
        <v>V</v>
      </c>
      <c r="AS21" s="5">
        <f t="shared" si="12"/>
        <v>1</v>
      </c>
      <c r="AT21" s="6">
        <f t="shared" si="58"/>
        <v>46129</v>
      </c>
      <c r="AU21" s="11">
        <f t="shared" si="59"/>
        <v>0</v>
      </c>
      <c r="AV21" s="11">
        <f t="shared" si="60"/>
        <v>0</v>
      </c>
      <c r="AW21" s="7" t="str">
        <f t="shared" si="13"/>
        <v/>
      </c>
      <c r="AX21" s="7"/>
      <c r="AY21" s="39" t="str">
        <f t="shared" si="14"/>
        <v/>
      </c>
      <c r="AZ21" s="8" t="e">
        <f t="shared" si="37"/>
        <v>#NAME?</v>
      </c>
      <c r="BA21" s="7"/>
      <c r="BB21" s="8" t="e">
        <f t="shared" si="38"/>
        <v>#NAME?</v>
      </c>
      <c r="BC21" s="7"/>
      <c r="BD21" s="8" t="e">
        <f t="shared" si="39"/>
        <v>#NAME?</v>
      </c>
      <c r="BF21" s="5" t="str">
        <f t="shared" si="15"/>
        <v>D</v>
      </c>
      <c r="BG21" s="5">
        <f t="shared" si="16"/>
        <v>0</v>
      </c>
      <c r="BH21" s="6">
        <f t="shared" si="61"/>
        <v>46159</v>
      </c>
      <c r="BI21" s="11">
        <f t="shared" si="62"/>
        <v>0</v>
      </c>
      <c r="BJ21" s="11">
        <f t="shared" si="63"/>
        <v>0</v>
      </c>
      <c r="BK21" s="7" t="str">
        <f t="shared" si="17"/>
        <v/>
      </c>
      <c r="BL21" s="7"/>
      <c r="BM21" s="39" t="str">
        <f t="shared" si="18"/>
        <v/>
      </c>
      <c r="BN21" s="8" t="e">
        <f t="shared" si="40"/>
        <v>#NAME?</v>
      </c>
      <c r="BO21" s="7"/>
      <c r="BP21" s="8" t="e">
        <f t="shared" si="41"/>
        <v>#NAME?</v>
      </c>
      <c r="BQ21" s="7"/>
      <c r="BR21" s="8" t="e">
        <f t="shared" si="42"/>
        <v>#NAME?</v>
      </c>
      <c r="BT21" s="5" t="str">
        <f t="shared" si="19"/>
        <v>M</v>
      </c>
      <c r="BU21" s="5">
        <f t="shared" si="20"/>
        <v>1</v>
      </c>
      <c r="BV21" s="6">
        <f t="shared" si="64"/>
        <v>46190</v>
      </c>
      <c r="BW21" s="11">
        <f t="shared" si="65"/>
        <v>0</v>
      </c>
      <c r="BX21" s="11">
        <f t="shared" si="66"/>
        <v>0</v>
      </c>
      <c r="BY21" s="7" t="str">
        <f t="shared" si="21"/>
        <v/>
      </c>
      <c r="BZ21" s="7"/>
      <c r="CA21" s="39" t="str">
        <f t="shared" si="22"/>
        <v>25</v>
      </c>
      <c r="CB21" s="8" t="e">
        <f t="shared" si="43"/>
        <v>#NAME?</v>
      </c>
      <c r="CC21" s="7"/>
      <c r="CD21" s="8" t="e">
        <f t="shared" si="44"/>
        <v>#NAME?</v>
      </c>
      <c r="CE21" s="7"/>
      <c r="CF21" s="8" t="e">
        <f t="shared" si="45"/>
        <v>#NAME?</v>
      </c>
      <c r="CH21" s="5" t="str">
        <f t="shared" si="23"/>
        <v>V</v>
      </c>
      <c r="CI21" s="5">
        <f t="shared" si="24"/>
        <v>1</v>
      </c>
      <c r="CJ21" s="6">
        <f t="shared" si="67"/>
        <v>46220</v>
      </c>
      <c r="CK21" s="11">
        <f t="shared" si="68"/>
        <v>0</v>
      </c>
      <c r="CL21" s="11">
        <f t="shared" si="69"/>
        <v>0</v>
      </c>
      <c r="CM21" s="7" t="str">
        <f t="shared" si="25"/>
        <v/>
      </c>
      <c r="CN21" s="7"/>
      <c r="CO21" s="39" t="str">
        <f t="shared" si="26"/>
        <v/>
      </c>
      <c r="CP21" s="8" t="e">
        <f t="shared" si="46"/>
        <v>#NAME?</v>
      </c>
      <c r="CQ21" s="7"/>
      <c r="CR21" s="8" t="e">
        <f t="shared" si="47"/>
        <v>#NAME?</v>
      </c>
      <c r="CS21" s="7"/>
      <c r="CT21" s="8" t="e">
        <f t="shared" si="48"/>
        <v>#NAME?</v>
      </c>
    </row>
    <row r="22" spans="2:98" ht="20.149999999999999" customHeight="1" x14ac:dyDescent="0.25">
      <c r="B22" s="5" t="str">
        <f t="shared" si="0"/>
        <v>D</v>
      </c>
      <c r="C22" s="5">
        <f t="shared" si="1"/>
        <v>0</v>
      </c>
      <c r="D22" s="6">
        <f t="shared" si="49"/>
        <v>46040</v>
      </c>
      <c r="E22" s="11">
        <f t="shared" si="50"/>
        <v>0</v>
      </c>
      <c r="F22" s="11">
        <f t="shared" si="51"/>
        <v>0</v>
      </c>
      <c r="G22" s="7" t="str">
        <f t="shared" si="2"/>
        <v/>
      </c>
      <c r="H22" s="7"/>
      <c r="I22" s="39" t="str">
        <f t="shared" si="27"/>
        <v/>
      </c>
      <c r="J22" s="8" t="e">
        <f t="shared" si="28"/>
        <v>#NAME?</v>
      </c>
      <c r="K22" s="7"/>
      <c r="L22" s="8" t="e">
        <f t="shared" si="29"/>
        <v>#NAME?</v>
      </c>
      <c r="M22" s="7"/>
      <c r="N22" s="8" t="e">
        <f t="shared" si="30"/>
        <v>#NAME?</v>
      </c>
      <c r="P22" s="5" t="str">
        <f t="shared" si="3"/>
        <v>M</v>
      </c>
      <c r="Q22" s="5">
        <f t="shared" si="4"/>
        <v>1</v>
      </c>
      <c r="R22" s="6">
        <f t="shared" si="52"/>
        <v>46071</v>
      </c>
      <c r="S22" s="11">
        <f t="shared" si="53"/>
        <v>0</v>
      </c>
      <c r="T22" s="11">
        <f t="shared" si="54"/>
        <v>0</v>
      </c>
      <c r="U22" s="7" t="str">
        <f t="shared" si="5"/>
        <v/>
      </c>
      <c r="V22" s="7"/>
      <c r="W22" s="39" t="str">
        <f t="shared" si="6"/>
        <v>8</v>
      </c>
      <c r="X22" s="8" t="e">
        <f t="shared" si="31"/>
        <v>#NAME?</v>
      </c>
      <c r="Y22" s="7"/>
      <c r="Z22" s="8" t="e">
        <f t="shared" si="32"/>
        <v>#NAME?</v>
      </c>
      <c r="AA22" s="7"/>
      <c r="AB22" s="8" t="e">
        <f t="shared" si="33"/>
        <v>#NAME?</v>
      </c>
      <c r="AD22" s="5" t="str">
        <f t="shared" si="7"/>
        <v>M</v>
      </c>
      <c r="AE22" s="5">
        <f t="shared" si="8"/>
        <v>1</v>
      </c>
      <c r="AF22" s="6">
        <f t="shared" si="55"/>
        <v>46099</v>
      </c>
      <c r="AG22" s="11">
        <f t="shared" si="56"/>
        <v>0</v>
      </c>
      <c r="AH22" s="11">
        <f t="shared" si="57"/>
        <v>0</v>
      </c>
      <c r="AI22" s="7" t="str">
        <f t="shared" si="9"/>
        <v/>
      </c>
      <c r="AJ22" s="7"/>
      <c r="AK22" s="39" t="str">
        <f t="shared" si="10"/>
        <v>12</v>
      </c>
      <c r="AL22" s="8" t="e">
        <f t="shared" si="34"/>
        <v>#NAME?</v>
      </c>
      <c r="AM22" s="7"/>
      <c r="AN22" s="8" t="e">
        <f t="shared" si="35"/>
        <v>#NAME?</v>
      </c>
      <c r="AO22" s="7"/>
      <c r="AP22" s="8" t="e">
        <f t="shared" si="36"/>
        <v>#NAME?</v>
      </c>
      <c r="AR22" s="5" t="str">
        <f t="shared" si="11"/>
        <v>S</v>
      </c>
      <c r="AS22" s="5">
        <f t="shared" si="12"/>
        <v>0</v>
      </c>
      <c r="AT22" s="6">
        <f t="shared" si="58"/>
        <v>46130</v>
      </c>
      <c r="AU22" s="11">
        <f t="shared" si="59"/>
        <v>0</v>
      </c>
      <c r="AV22" s="11">
        <f t="shared" si="60"/>
        <v>0</v>
      </c>
      <c r="AW22" s="7" t="str">
        <f t="shared" si="13"/>
        <v/>
      </c>
      <c r="AX22" s="7"/>
      <c r="AY22" s="39" t="str">
        <f t="shared" si="14"/>
        <v/>
      </c>
      <c r="AZ22" s="8" t="e">
        <f t="shared" si="37"/>
        <v>#NAME?</v>
      </c>
      <c r="BA22" s="7"/>
      <c r="BB22" s="8" t="e">
        <f t="shared" si="38"/>
        <v>#NAME?</v>
      </c>
      <c r="BC22" s="7"/>
      <c r="BD22" s="8" t="e">
        <f t="shared" si="39"/>
        <v>#NAME?</v>
      </c>
      <c r="BF22" s="5" t="str">
        <f t="shared" si="15"/>
        <v>L</v>
      </c>
      <c r="BG22" s="5">
        <f t="shared" si="16"/>
        <v>1</v>
      </c>
      <c r="BH22" s="6">
        <f t="shared" si="61"/>
        <v>46160</v>
      </c>
      <c r="BI22" s="11">
        <f t="shared" si="62"/>
        <v>0</v>
      </c>
      <c r="BJ22" s="11">
        <f t="shared" si="63"/>
        <v>0</v>
      </c>
      <c r="BK22" s="7" t="str">
        <f t="shared" si="17"/>
        <v/>
      </c>
      <c r="BL22" s="7"/>
      <c r="BM22" s="39" t="str">
        <f t="shared" si="18"/>
        <v/>
      </c>
      <c r="BN22" s="8" t="e">
        <f t="shared" si="40"/>
        <v>#NAME?</v>
      </c>
      <c r="BO22" s="7"/>
      <c r="BP22" s="8" t="e">
        <f t="shared" si="41"/>
        <v>#NAME?</v>
      </c>
      <c r="BQ22" s="7"/>
      <c r="BR22" s="8" t="e">
        <f t="shared" si="42"/>
        <v>#NAME?</v>
      </c>
      <c r="BT22" s="5" t="str">
        <f t="shared" si="19"/>
        <v>J</v>
      </c>
      <c r="BU22" s="5">
        <f t="shared" si="20"/>
        <v>1</v>
      </c>
      <c r="BV22" s="6">
        <f t="shared" si="64"/>
        <v>46191</v>
      </c>
      <c r="BW22" s="11">
        <f t="shared" si="65"/>
        <v>0</v>
      </c>
      <c r="BX22" s="11">
        <f t="shared" si="66"/>
        <v>0</v>
      </c>
      <c r="BY22" s="7" t="str">
        <f t="shared" si="21"/>
        <v/>
      </c>
      <c r="BZ22" s="7"/>
      <c r="CA22" s="39" t="str">
        <f t="shared" si="22"/>
        <v/>
      </c>
      <c r="CB22" s="8" t="e">
        <f t="shared" si="43"/>
        <v>#NAME?</v>
      </c>
      <c r="CC22" s="7"/>
      <c r="CD22" s="8" t="e">
        <f t="shared" si="44"/>
        <v>#NAME?</v>
      </c>
      <c r="CE22" s="7"/>
      <c r="CF22" s="8" t="e">
        <f t="shared" si="45"/>
        <v>#NAME?</v>
      </c>
      <c r="CH22" s="5" t="str">
        <f t="shared" si="23"/>
        <v>S</v>
      </c>
      <c r="CI22" s="5">
        <f t="shared" si="24"/>
        <v>0</v>
      </c>
      <c r="CJ22" s="6">
        <f t="shared" si="67"/>
        <v>46221</v>
      </c>
      <c r="CK22" s="11">
        <f t="shared" si="68"/>
        <v>0</v>
      </c>
      <c r="CL22" s="11">
        <f t="shared" si="69"/>
        <v>0</v>
      </c>
      <c r="CM22" s="7" t="str">
        <f t="shared" si="25"/>
        <v/>
      </c>
      <c r="CN22" s="7"/>
      <c r="CO22" s="39" t="str">
        <f t="shared" si="26"/>
        <v/>
      </c>
      <c r="CP22" s="8" t="e">
        <f t="shared" si="46"/>
        <v>#NAME?</v>
      </c>
      <c r="CQ22" s="7"/>
      <c r="CR22" s="8" t="e">
        <f t="shared" si="47"/>
        <v>#NAME?</v>
      </c>
      <c r="CS22" s="7"/>
      <c r="CT22" s="8" t="e">
        <f t="shared" si="48"/>
        <v>#NAME?</v>
      </c>
    </row>
    <row r="23" spans="2:98" ht="20.149999999999999" customHeight="1" x14ac:dyDescent="0.25">
      <c r="B23" s="5" t="str">
        <f t="shared" si="0"/>
        <v>L</v>
      </c>
      <c r="C23" s="5">
        <f t="shared" si="1"/>
        <v>1</v>
      </c>
      <c r="D23" s="6">
        <f t="shared" si="49"/>
        <v>46041</v>
      </c>
      <c r="E23" s="11">
        <f t="shared" si="50"/>
        <v>0</v>
      </c>
      <c r="F23" s="11">
        <f t="shared" si="51"/>
        <v>0</v>
      </c>
      <c r="G23" s="7" t="str">
        <f t="shared" si="2"/>
        <v/>
      </c>
      <c r="H23" s="7"/>
      <c r="I23" s="39" t="str">
        <f t="shared" si="27"/>
        <v/>
      </c>
      <c r="J23" s="8" t="e">
        <f t="shared" si="28"/>
        <v>#NAME?</v>
      </c>
      <c r="K23" s="7"/>
      <c r="L23" s="8" t="e">
        <f t="shared" si="29"/>
        <v>#NAME?</v>
      </c>
      <c r="M23" s="7"/>
      <c r="N23" s="8" t="e">
        <f t="shared" si="30"/>
        <v>#NAME?</v>
      </c>
      <c r="P23" s="5" t="str">
        <f t="shared" si="3"/>
        <v>J</v>
      </c>
      <c r="Q23" s="5">
        <f t="shared" si="4"/>
        <v>1</v>
      </c>
      <c r="R23" s="6">
        <f t="shared" si="52"/>
        <v>46072</v>
      </c>
      <c r="S23" s="11">
        <f t="shared" si="53"/>
        <v>0</v>
      </c>
      <c r="T23" s="11">
        <f t="shared" si="54"/>
        <v>0</v>
      </c>
      <c r="U23" s="7" t="str">
        <f t="shared" si="5"/>
        <v/>
      </c>
      <c r="V23" s="7"/>
      <c r="W23" s="39" t="str">
        <f t="shared" si="6"/>
        <v/>
      </c>
      <c r="X23" s="8" t="e">
        <f t="shared" si="31"/>
        <v>#NAME?</v>
      </c>
      <c r="Y23" s="7"/>
      <c r="Z23" s="8" t="e">
        <f t="shared" si="32"/>
        <v>#NAME?</v>
      </c>
      <c r="AA23" s="7"/>
      <c r="AB23" s="8" t="e">
        <f t="shared" si="33"/>
        <v>#NAME?</v>
      </c>
      <c r="AD23" s="5" t="str">
        <f t="shared" si="7"/>
        <v>J</v>
      </c>
      <c r="AE23" s="5">
        <f t="shared" si="8"/>
        <v>1</v>
      </c>
      <c r="AF23" s="6">
        <f t="shared" si="55"/>
        <v>46100</v>
      </c>
      <c r="AG23" s="11">
        <f t="shared" si="56"/>
        <v>0</v>
      </c>
      <c r="AH23" s="11">
        <f t="shared" si="57"/>
        <v>0</v>
      </c>
      <c r="AI23" s="7" t="str">
        <f t="shared" si="9"/>
        <v/>
      </c>
      <c r="AJ23" s="7"/>
      <c r="AK23" s="39" t="str">
        <f t="shared" si="10"/>
        <v/>
      </c>
      <c r="AL23" s="8" t="e">
        <f t="shared" si="34"/>
        <v>#NAME?</v>
      </c>
      <c r="AM23" s="7"/>
      <c r="AN23" s="8" t="e">
        <f t="shared" si="35"/>
        <v>#NAME?</v>
      </c>
      <c r="AO23" s="7"/>
      <c r="AP23" s="8" t="e">
        <f t="shared" si="36"/>
        <v>#NAME?</v>
      </c>
      <c r="AR23" s="5" t="str">
        <f t="shared" si="11"/>
        <v>D</v>
      </c>
      <c r="AS23" s="5">
        <f t="shared" si="12"/>
        <v>0</v>
      </c>
      <c r="AT23" s="6">
        <f t="shared" si="58"/>
        <v>46131</v>
      </c>
      <c r="AU23" s="11">
        <f t="shared" si="59"/>
        <v>0</v>
      </c>
      <c r="AV23" s="11">
        <f t="shared" si="60"/>
        <v>0</v>
      </c>
      <c r="AW23" s="7" t="str">
        <f t="shared" si="13"/>
        <v/>
      </c>
      <c r="AX23" s="7"/>
      <c r="AY23" s="39" t="str">
        <f t="shared" si="14"/>
        <v/>
      </c>
      <c r="AZ23" s="8" t="e">
        <f t="shared" si="37"/>
        <v>#NAME?</v>
      </c>
      <c r="BA23" s="7"/>
      <c r="BB23" s="8" t="e">
        <f t="shared" si="38"/>
        <v>#NAME?</v>
      </c>
      <c r="BC23" s="7"/>
      <c r="BD23" s="8" t="e">
        <f t="shared" si="39"/>
        <v>#NAME?</v>
      </c>
      <c r="BF23" s="5" t="str">
        <f t="shared" si="15"/>
        <v>M</v>
      </c>
      <c r="BG23" s="5">
        <f t="shared" si="16"/>
        <v>1</v>
      </c>
      <c r="BH23" s="6">
        <f t="shared" si="61"/>
        <v>46161</v>
      </c>
      <c r="BI23" s="11">
        <f t="shared" si="62"/>
        <v>0</v>
      </c>
      <c r="BJ23" s="11">
        <f t="shared" si="63"/>
        <v>0</v>
      </c>
      <c r="BK23" s="7" t="str">
        <f t="shared" si="17"/>
        <v/>
      </c>
      <c r="BL23" s="7"/>
      <c r="BM23" s="39" t="str">
        <f t="shared" si="18"/>
        <v/>
      </c>
      <c r="BN23" s="8" t="e">
        <f t="shared" si="40"/>
        <v>#NAME?</v>
      </c>
      <c r="BO23" s="7"/>
      <c r="BP23" s="8" t="e">
        <f t="shared" si="41"/>
        <v>#NAME?</v>
      </c>
      <c r="BQ23" s="7"/>
      <c r="BR23" s="8" t="e">
        <f t="shared" si="42"/>
        <v>#NAME?</v>
      </c>
      <c r="BT23" s="5" t="str">
        <f t="shared" si="19"/>
        <v>V</v>
      </c>
      <c r="BU23" s="5">
        <f t="shared" si="20"/>
        <v>1</v>
      </c>
      <c r="BV23" s="6">
        <f t="shared" si="64"/>
        <v>46192</v>
      </c>
      <c r="BW23" s="11">
        <f t="shared" si="65"/>
        <v>0</v>
      </c>
      <c r="BX23" s="11">
        <f t="shared" si="66"/>
        <v>0</v>
      </c>
      <c r="BY23" s="7" t="str">
        <f t="shared" si="21"/>
        <v/>
      </c>
      <c r="BZ23" s="7"/>
      <c r="CA23" s="39" t="str">
        <f t="shared" si="22"/>
        <v/>
      </c>
      <c r="CB23" s="8" t="e">
        <f t="shared" si="43"/>
        <v>#NAME?</v>
      </c>
      <c r="CC23" s="7"/>
      <c r="CD23" s="8" t="e">
        <f t="shared" si="44"/>
        <v>#NAME?</v>
      </c>
      <c r="CE23" s="7"/>
      <c r="CF23" s="8" t="e">
        <f t="shared" si="45"/>
        <v>#NAME?</v>
      </c>
      <c r="CH23" s="5" t="str">
        <f t="shared" si="23"/>
        <v>D</v>
      </c>
      <c r="CI23" s="5">
        <f t="shared" si="24"/>
        <v>0</v>
      </c>
      <c r="CJ23" s="6">
        <f t="shared" si="67"/>
        <v>46222</v>
      </c>
      <c r="CK23" s="11">
        <f t="shared" si="68"/>
        <v>0</v>
      </c>
      <c r="CL23" s="11">
        <f t="shared" si="69"/>
        <v>0</v>
      </c>
      <c r="CM23" s="7" t="str">
        <f t="shared" si="25"/>
        <v/>
      </c>
      <c r="CN23" s="7"/>
      <c r="CO23" s="39" t="str">
        <f t="shared" si="26"/>
        <v/>
      </c>
      <c r="CP23" s="8" t="e">
        <f t="shared" si="46"/>
        <v>#NAME?</v>
      </c>
      <c r="CQ23" s="7"/>
      <c r="CR23" s="8" t="e">
        <f t="shared" si="47"/>
        <v>#NAME?</v>
      </c>
      <c r="CS23" s="7"/>
      <c r="CT23" s="8" t="e">
        <f t="shared" si="48"/>
        <v>#NAME?</v>
      </c>
    </row>
    <row r="24" spans="2:98" ht="20.149999999999999" customHeight="1" x14ac:dyDescent="0.25">
      <c r="B24" s="5" t="str">
        <f t="shared" si="0"/>
        <v>M</v>
      </c>
      <c r="C24" s="5">
        <f t="shared" si="1"/>
        <v>1</v>
      </c>
      <c r="D24" s="6">
        <f t="shared" si="49"/>
        <v>46042</v>
      </c>
      <c r="E24" s="11">
        <f t="shared" si="50"/>
        <v>0</v>
      </c>
      <c r="F24" s="11">
        <f t="shared" si="51"/>
        <v>0</v>
      </c>
      <c r="G24" s="7" t="str">
        <f t="shared" si="2"/>
        <v/>
      </c>
      <c r="H24" s="7"/>
      <c r="I24" s="39" t="str">
        <f t="shared" si="27"/>
        <v/>
      </c>
      <c r="J24" s="8" t="e">
        <f t="shared" si="28"/>
        <v>#NAME?</v>
      </c>
      <c r="K24" s="7"/>
      <c r="L24" s="8" t="e">
        <f t="shared" si="29"/>
        <v>#NAME?</v>
      </c>
      <c r="M24" s="7"/>
      <c r="N24" s="8" t="e">
        <f t="shared" si="30"/>
        <v>#NAME?</v>
      </c>
      <c r="P24" s="5" t="str">
        <f t="shared" si="3"/>
        <v>V</v>
      </c>
      <c r="Q24" s="5">
        <f t="shared" si="4"/>
        <v>1</v>
      </c>
      <c r="R24" s="6">
        <f t="shared" si="52"/>
        <v>46073</v>
      </c>
      <c r="S24" s="11">
        <f t="shared" si="53"/>
        <v>0</v>
      </c>
      <c r="T24" s="11">
        <f t="shared" si="54"/>
        <v>0</v>
      </c>
      <c r="U24" s="7" t="str">
        <f t="shared" si="5"/>
        <v/>
      </c>
      <c r="V24" s="7"/>
      <c r="W24" s="39" t="str">
        <f t="shared" si="6"/>
        <v/>
      </c>
      <c r="X24" s="8" t="e">
        <f t="shared" si="31"/>
        <v>#NAME?</v>
      </c>
      <c r="Y24" s="7"/>
      <c r="Z24" s="8" t="e">
        <f t="shared" si="32"/>
        <v>#NAME?</v>
      </c>
      <c r="AA24" s="7"/>
      <c r="AB24" s="8" t="e">
        <f t="shared" si="33"/>
        <v>#NAME?</v>
      </c>
      <c r="AD24" s="5" t="str">
        <f t="shared" si="7"/>
        <v>V</v>
      </c>
      <c r="AE24" s="5">
        <f t="shared" si="8"/>
        <v>1</v>
      </c>
      <c r="AF24" s="6">
        <f t="shared" si="55"/>
        <v>46101</v>
      </c>
      <c r="AG24" s="11">
        <f t="shared" si="56"/>
        <v>0</v>
      </c>
      <c r="AH24" s="11">
        <f t="shared" si="57"/>
        <v>0</v>
      </c>
      <c r="AI24" s="7" t="str">
        <f t="shared" si="9"/>
        <v/>
      </c>
      <c r="AJ24" s="7"/>
      <c r="AK24" s="39" t="str">
        <f t="shared" si="10"/>
        <v/>
      </c>
      <c r="AL24" s="8" t="e">
        <f t="shared" si="34"/>
        <v>#NAME?</v>
      </c>
      <c r="AM24" s="7"/>
      <c r="AN24" s="8" t="e">
        <f t="shared" si="35"/>
        <v>#NAME?</v>
      </c>
      <c r="AO24" s="7"/>
      <c r="AP24" s="8" t="e">
        <f t="shared" si="36"/>
        <v>#NAME?</v>
      </c>
      <c r="AR24" s="5" t="str">
        <f t="shared" si="11"/>
        <v>L</v>
      </c>
      <c r="AS24" s="5">
        <f t="shared" si="12"/>
        <v>1</v>
      </c>
      <c r="AT24" s="6">
        <f t="shared" si="58"/>
        <v>46132</v>
      </c>
      <c r="AU24" s="11">
        <f t="shared" si="59"/>
        <v>0</v>
      </c>
      <c r="AV24" s="11">
        <f t="shared" si="60"/>
        <v>0</v>
      </c>
      <c r="AW24" s="7" t="str">
        <f t="shared" si="13"/>
        <v/>
      </c>
      <c r="AX24" s="7"/>
      <c r="AY24" s="39" t="str">
        <f t="shared" si="14"/>
        <v/>
      </c>
      <c r="AZ24" s="8" t="e">
        <f t="shared" si="37"/>
        <v>#NAME?</v>
      </c>
      <c r="BA24" s="7"/>
      <c r="BB24" s="8" t="e">
        <f t="shared" si="38"/>
        <v>#NAME?</v>
      </c>
      <c r="BC24" s="7"/>
      <c r="BD24" s="8" t="e">
        <f t="shared" si="39"/>
        <v>#NAME?</v>
      </c>
      <c r="BF24" s="5" t="str">
        <f t="shared" si="15"/>
        <v>M</v>
      </c>
      <c r="BG24" s="5">
        <f t="shared" si="16"/>
        <v>1</v>
      </c>
      <c r="BH24" s="6">
        <f t="shared" si="61"/>
        <v>46162</v>
      </c>
      <c r="BI24" s="11">
        <f t="shared" si="62"/>
        <v>0</v>
      </c>
      <c r="BJ24" s="11">
        <f t="shared" si="63"/>
        <v>0</v>
      </c>
      <c r="BK24" s="7" t="str">
        <f t="shared" si="17"/>
        <v/>
      </c>
      <c r="BL24" s="7"/>
      <c r="BM24" s="39" t="str">
        <f t="shared" si="18"/>
        <v>21</v>
      </c>
      <c r="BN24" s="8" t="e">
        <f t="shared" si="40"/>
        <v>#NAME?</v>
      </c>
      <c r="BO24" s="7"/>
      <c r="BP24" s="8" t="e">
        <f t="shared" si="41"/>
        <v>#NAME?</v>
      </c>
      <c r="BQ24" s="7"/>
      <c r="BR24" s="8" t="e">
        <f t="shared" si="42"/>
        <v>#NAME?</v>
      </c>
      <c r="BT24" s="5" t="str">
        <f t="shared" si="19"/>
        <v>S</v>
      </c>
      <c r="BU24" s="5">
        <f t="shared" si="20"/>
        <v>0</v>
      </c>
      <c r="BV24" s="6">
        <f t="shared" si="64"/>
        <v>46193</v>
      </c>
      <c r="BW24" s="11">
        <f t="shared" si="65"/>
        <v>0</v>
      </c>
      <c r="BX24" s="11">
        <f t="shared" si="66"/>
        <v>0</v>
      </c>
      <c r="BY24" s="7" t="str">
        <f t="shared" si="21"/>
        <v/>
      </c>
      <c r="BZ24" s="7"/>
      <c r="CA24" s="39" t="str">
        <f t="shared" si="22"/>
        <v/>
      </c>
      <c r="CB24" s="8" t="e">
        <f t="shared" si="43"/>
        <v>#NAME?</v>
      </c>
      <c r="CC24" s="7"/>
      <c r="CD24" s="8" t="e">
        <f t="shared" si="44"/>
        <v>#NAME?</v>
      </c>
      <c r="CE24" s="7"/>
      <c r="CF24" s="8" t="e">
        <f t="shared" si="45"/>
        <v>#NAME?</v>
      </c>
      <c r="CH24" s="5" t="str">
        <f t="shared" si="23"/>
        <v>L</v>
      </c>
      <c r="CI24" s="5">
        <f t="shared" si="24"/>
        <v>1</v>
      </c>
      <c r="CJ24" s="6">
        <f t="shared" si="67"/>
        <v>46223</v>
      </c>
      <c r="CK24" s="11">
        <f t="shared" si="68"/>
        <v>0</v>
      </c>
      <c r="CL24" s="11">
        <f t="shared" si="69"/>
        <v>0</v>
      </c>
      <c r="CM24" s="7" t="str">
        <f t="shared" si="25"/>
        <v/>
      </c>
      <c r="CN24" s="7"/>
      <c r="CO24" s="39" t="str">
        <f t="shared" si="26"/>
        <v/>
      </c>
      <c r="CP24" s="8" t="e">
        <f t="shared" si="46"/>
        <v>#NAME?</v>
      </c>
      <c r="CQ24" s="7"/>
      <c r="CR24" s="8" t="e">
        <f t="shared" si="47"/>
        <v>#NAME?</v>
      </c>
      <c r="CS24" s="7"/>
      <c r="CT24" s="8" t="e">
        <f t="shared" si="48"/>
        <v>#NAME?</v>
      </c>
    </row>
    <row r="25" spans="2:98" ht="20.149999999999999" customHeight="1" x14ac:dyDescent="0.25">
      <c r="B25" s="5" t="str">
        <f t="shared" si="0"/>
        <v>M</v>
      </c>
      <c r="C25" s="5">
        <f t="shared" si="1"/>
        <v>1</v>
      </c>
      <c r="D25" s="6">
        <f t="shared" si="49"/>
        <v>46043</v>
      </c>
      <c r="E25" s="11">
        <f t="shared" si="50"/>
        <v>0</v>
      </c>
      <c r="F25" s="11">
        <f t="shared" si="51"/>
        <v>0</v>
      </c>
      <c r="G25" s="7" t="str">
        <f t="shared" si="2"/>
        <v/>
      </c>
      <c r="H25" s="7"/>
      <c r="I25" s="39" t="str">
        <f t="shared" si="27"/>
        <v>4</v>
      </c>
      <c r="J25" s="8" t="e">
        <f t="shared" si="28"/>
        <v>#NAME?</v>
      </c>
      <c r="K25" s="7"/>
      <c r="L25" s="8" t="e">
        <f t="shared" si="29"/>
        <v>#NAME?</v>
      </c>
      <c r="M25" s="7"/>
      <c r="N25" s="8" t="e">
        <f t="shared" si="30"/>
        <v>#NAME?</v>
      </c>
      <c r="P25" s="5" t="str">
        <f t="shared" si="3"/>
        <v>S</v>
      </c>
      <c r="Q25" s="5">
        <f t="shared" si="4"/>
        <v>0</v>
      </c>
      <c r="R25" s="6">
        <f t="shared" si="52"/>
        <v>46074</v>
      </c>
      <c r="S25" s="11">
        <f t="shared" si="53"/>
        <v>0</v>
      </c>
      <c r="T25" s="11">
        <f t="shared" si="54"/>
        <v>0</v>
      </c>
      <c r="U25" s="7" t="str">
        <f t="shared" si="5"/>
        <v/>
      </c>
      <c r="V25" s="7"/>
      <c r="W25" s="39" t="str">
        <f t="shared" si="6"/>
        <v/>
      </c>
      <c r="X25" s="8" t="e">
        <f t="shared" si="31"/>
        <v>#NAME?</v>
      </c>
      <c r="Y25" s="7"/>
      <c r="Z25" s="8" t="e">
        <f t="shared" si="32"/>
        <v>#NAME?</v>
      </c>
      <c r="AA25" s="7"/>
      <c r="AB25" s="8" t="e">
        <f t="shared" si="33"/>
        <v>#NAME?</v>
      </c>
      <c r="AD25" s="5" t="str">
        <f t="shared" si="7"/>
        <v>S</v>
      </c>
      <c r="AE25" s="5">
        <f t="shared" si="8"/>
        <v>0</v>
      </c>
      <c r="AF25" s="6">
        <f t="shared" si="55"/>
        <v>46102</v>
      </c>
      <c r="AG25" s="11">
        <f t="shared" si="56"/>
        <v>0</v>
      </c>
      <c r="AH25" s="11">
        <f t="shared" si="57"/>
        <v>0</v>
      </c>
      <c r="AI25" s="7" t="str">
        <f t="shared" si="9"/>
        <v/>
      </c>
      <c r="AJ25" s="7"/>
      <c r="AK25" s="39" t="str">
        <f t="shared" si="10"/>
        <v/>
      </c>
      <c r="AL25" s="8" t="e">
        <f t="shared" si="34"/>
        <v>#NAME?</v>
      </c>
      <c r="AM25" s="7"/>
      <c r="AN25" s="8" t="e">
        <f t="shared" si="35"/>
        <v>#NAME?</v>
      </c>
      <c r="AO25" s="7"/>
      <c r="AP25" s="8" t="e">
        <f t="shared" si="36"/>
        <v>#NAME?</v>
      </c>
      <c r="AR25" s="5" t="str">
        <f t="shared" si="11"/>
        <v>M</v>
      </c>
      <c r="AS25" s="5">
        <f t="shared" si="12"/>
        <v>1</v>
      </c>
      <c r="AT25" s="6">
        <f t="shared" si="58"/>
        <v>46133</v>
      </c>
      <c r="AU25" s="11">
        <f t="shared" si="59"/>
        <v>0</v>
      </c>
      <c r="AV25" s="11">
        <f t="shared" si="60"/>
        <v>0</v>
      </c>
      <c r="AW25" s="7" t="str">
        <f t="shared" si="13"/>
        <v/>
      </c>
      <c r="AX25" s="7"/>
      <c r="AY25" s="39" t="str">
        <f t="shared" si="14"/>
        <v/>
      </c>
      <c r="AZ25" s="8" t="e">
        <f t="shared" si="37"/>
        <v>#NAME?</v>
      </c>
      <c r="BA25" s="7"/>
      <c r="BB25" s="8" t="e">
        <f t="shared" si="38"/>
        <v>#NAME?</v>
      </c>
      <c r="BC25" s="7"/>
      <c r="BD25" s="8" t="e">
        <f t="shared" si="39"/>
        <v>#NAME?</v>
      </c>
      <c r="BF25" s="5" t="str">
        <f t="shared" si="15"/>
        <v>J</v>
      </c>
      <c r="BG25" s="5">
        <f t="shared" si="16"/>
        <v>1</v>
      </c>
      <c r="BH25" s="6">
        <f t="shared" si="61"/>
        <v>46163</v>
      </c>
      <c r="BI25" s="11">
        <f t="shared" si="62"/>
        <v>0</v>
      </c>
      <c r="BJ25" s="11">
        <f t="shared" si="63"/>
        <v>0</v>
      </c>
      <c r="BK25" s="7" t="str">
        <f t="shared" si="17"/>
        <v/>
      </c>
      <c r="BL25" s="7"/>
      <c r="BM25" s="39" t="str">
        <f t="shared" si="18"/>
        <v/>
      </c>
      <c r="BN25" s="8" t="e">
        <f t="shared" si="40"/>
        <v>#NAME?</v>
      </c>
      <c r="BO25" s="7"/>
      <c r="BP25" s="8" t="e">
        <f t="shared" si="41"/>
        <v>#NAME?</v>
      </c>
      <c r="BQ25" s="7"/>
      <c r="BR25" s="8" t="e">
        <f t="shared" si="42"/>
        <v>#NAME?</v>
      </c>
      <c r="BT25" s="5" t="str">
        <f t="shared" si="19"/>
        <v>D</v>
      </c>
      <c r="BU25" s="5">
        <f t="shared" si="20"/>
        <v>0</v>
      </c>
      <c r="BV25" s="6">
        <f t="shared" si="64"/>
        <v>46194</v>
      </c>
      <c r="BW25" s="11">
        <f t="shared" si="65"/>
        <v>0</v>
      </c>
      <c r="BX25" s="11">
        <f t="shared" si="66"/>
        <v>0</v>
      </c>
      <c r="BY25" s="7" t="str">
        <f t="shared" si="21"/>
        <v/>
      </c>
      <c r="BZ25" s="7"/>
      <c r="CA25" s="39" t="str">
        <f t="shared" si="22"/>
        <v/>
      </c>
      <c r="CB25" s="8" t="e">
        <f t="shared" si="43"/>
        <v>#NAME?</v>
      </c>
      <c r="CC25" s="7"/>
      <c r="CD25" s="8" t="e">
        <f t="shared" si="44"/>
        <v>#NAME?</v>
      </c>
      <c r="CE25" s="7"/>
      <c r="CF25" s="8" t="e">
        <f t="shared" si="45"/>
        <v>#NAME?</v>
      </c>
      <c r="CH25" s="5" t="str">
        <f t="shared" si="23"/>
        <v>M</v>
      </c>
      <c r="CI25" s="5">
        <f t="shared" si="24"/>
        <v>1</v>
      </c>
      <c r="CJ25" s="6">
        <f t="shared" si="67"/>
        <v>46224</v>
      </c>
      <c r="CK25" s="11">
        <f t="shared" si="68"/>
        <v>0</v>
      </c>
      <c r="CL25" s="11">
        <f t="shared" si="69"/>
        <v>0</v>
      </c>
      <c r="CM25" s="7" t="str">
        <f t="shared" si="25"/>
        <v/>
      </c>
      <c r="CN25" s="7"/>
      <c r="CO25" s="39" t="str">
        <f t="shared" si="26"/>
        <v/>
      </c>
      <c r="CP25" s="8" t="e">
        <f t="shared" si="46"/>
        <v>#NAME?</v>
      </c>
      <c r="CQ25" s="7"/>
      <c r="CR25" s="8" t="e">
        <f t="shared" si="47"/>
        <v>#NAME?</v>
      </c>
      <c r="CS25" s="7"/>
      <c r="CT25" s="8" t="e">
        <f t="shared" si="48"/>
        <v>#NAME?</v>
      </c>
    </row>
    <row r="26" spans="2:98" ht="20.149999999999999" customHeight="1" x14ac:dyDescent="0.25">
      <c r="B26" s="5" t="str">
        <f t="shared" si="0"/>
        <v>J</v>
      </c>
      <c r="C26" s="5">
        <f t="shared" si="1"/>
        <v>1</v>
      </c>
      <c r="D26" s="6">
        <f t="shared" si="49"/>
        <v>46044</v>
      </c>
      <c r="E26" s="11">
        <f t="shared" si="50"/>
        <v>0</v>
      </c>
      <c r="F26" s="11">
        <f t="shared" si="51"/>
        <v>0</v>
      </c>
      <c r="G26" s="7" t="str">
        <f t="shared" si="2"/>
        <v/>
      </c>
      <c r="H26" s="7"/>
      <c r="I26" s="39" t="str">
        <f t="shared" si="27"/>
        <v/>
      </c>
      <c r="J26" s="8" t="e">
        <f t="shared" si="28"/>
        <v>#NAME?</v>
      </c>
      <c r="K26" s="7"/>
      <c r="L26" s="8" t="e">
        <f t="shared" si="29"/>
        <v>#NAME?</v>
      </c>
      <c r="M26" s="7"/>
      <c r="N26" s="8" t="e">
        <f t="shared" si="30"/>
        <v>#NAME?</v>
      </c>
      <c r="P26" s="5" t="str">
        <f t="shared" si="3"/>
        <v>D</v>
      </c>
      <c r="Q26" s="5">
        <f t="shared" si="4"/>
        <v>0</v>
      </c>
      <c r="R26" s="6">
        <f t="shared" si="52"/>
        <v>46075</v>
      </c>
      <c r="S26" s="11">
        <f t="shared" si="53"/>
        <v>0</v>
      </c>
      <c r="T26" s="11">
        <f t="shared" si="54"/>
        <v>0</v>
      </c>
      <c r="U26" s="7" t="str">
        <f t="shared" si="5"/>
        <v/>
      </c>
      <c r="V26" s="7"/>
      <c r="W26" s="39" t="str">
        <f t="shared" si="6"/>
        <v/>
      </c>
      <c r="X26" s="8" t="e">
        <f t="shared" si="31"/>
        <v>#NAME?</v>
      </c>
      <c r="Y26" s="7"/>
      <c r="Z26" s="8" t="e">
        <f t="shared" si="32"/>
        <v>#NAME?</v>
      </c>
      <c r="AA26" s="7"/>
      <c r="AB26" s="8" t="e">
        <f t="shared" si="33"/>
        <v>#NAME?</v>
      </c>
      <c r="AD26" s="5" t="str">
        <f t="shared" si="7"/>
        <v>D</v>
      </c>
      <c r="AE26" s="5">
        <f t="shared" si="8"/>
        <v>0</v>
      </c>
      <c r="AF26" s="6">
        <f t="shared" si="55"/>
        <v>46103</v>
      </c>
      <c r="AG26" s="11">
        <f t="shared" si="56"/>
        <v>0</v>
      </c>
      <c r="AH26" s="11">
        <f t="shared" si="57"/>
        <v>0</v>
      </c>
      <c r="AI26" s="7" t="str">
        <f t="shared" si="9"/>
        <v/>
      </c>
      <c r="AJ26" s="7"/>
      <c r="AK26" s="39" t="str">
        <f t="shared" si="10"/>
        <v/>
      </c>
      <c r="AL26" s="8" t="e">
        <f t="shared" si="34"/>
        <v>#NAME?</v>
      </c>
      <c r="AM26" s="7"/>
      <c r="AN26" s="8" t="e">
        <f t="shared" si="35"/>
        <v>#NAME?</v>
      </c>
      <c r="AO26" s="7"/>
      <c r="AP26" s="8" t="e">
        <f t="shared" si="36"/>
        <v>#NAME?</v>
      </c>
      <c r="AR26" s="5" t="str">
        <f t="shared" si="11"/>
        <v>M</v>
      </c>
      <c r="AS26" s="5">
        <f t="shared" si="12"/>
        <v>1</v>
      </c>
      <c r="AT26" s="6">
        <f t="shared" si="58"/>
        <v>46134</v>
      </c>
      <c r="AU26" s="11">
        <f t="shared" si="59"/>
        <v>0</v>
      </c>
      <c r="AV26" s="11">
        <f t="shared" si="60"/>
        <v>0</v>
      </c>
      <c r="AW26" s="7" t="str">
        <f t="shared" si="13"/>
        <v/>
      </c>
      <c r="AX26" s="7"/>
      <c r="AY26" s="39" t="str">
        <f t="shared" si="14"/>
        <v>17</v>
      </c>
      <c r="AZ26" s="8" t="e">
        <f t="shared" si="37"/>
        <v>#NAME?</v>
      </c>
      <c r="BA26" s="7"/>
      <c r="BB26" s="8" t="e">
        <f t="shared" si="38"/>
        <v>#NAME?</v>
      </c>
      <c r="BC26" s="7"/>
      <c r="BD26" s="8" t="e">
        <f t="shared" si="39"/>
        <v>#NAME?</v>
      </c>
      <c r="BF26" s="5" t="str">
        <f t="shared" si="15"/>
        <v>V</v>
      </c>
      <c r="BG26" s="5">
        <f t="shared" si="16"/>
        <v>1</v>
      </c>
      <c r="BH26" s="6">
        <f t="shared" si="61"/>
        <v>46164</v>
      </c>
      <c r="BI26" s="11">
        <f t="shared" si="62"/>
        <v>0</v>
      </c>
      <c r="BJ26" s="11">
        <f t="shared" si="63"/>
        <v>0</v>
      </c>
      <c r="BK26" s="7" t="str">
        <f t="shared" si="17"/>
        <v/>
      </c>
      <c r="BL26" s="7"/>
      <c r="BM26" s="39" t="str">
        <f t="shared" si="18"/>
        <v/>
      </c>
      <c r="BN26" s="8" t="e">
        <f t="shared" si="40"/>
        <v>#NAME?</v>
      </c>
      <c r="BO26" s="7"/>
      <c r="BP26" s="8" t="e">
        <f t="shared" si="41"/>
        <v>#NAME?</v>
      </c>
      <c r="BQ26" s="7"/>
      <c r="BR26" s="8" t="e">
        <f t="shared" si="42"/>
        <v>#NAME?</v>
      </c>
      <c r="BT26" s="5" t="str">
        <f t="shared" si="19"/>
        <v>L</v>
      </c>
      <c r="BU26" s="5">
        <f t="shared" si="20"/>
        <v>1</v>
      </c>
      <c r="BV26" s="6">
        <f t="shared" si="64"/>
        <v>46195</v>
      </c>
      <c r="BW26" s="11">
        <f t="shared" si="65"/>
        <v>0</v>
      </c>
      <c r="BX26" s="11">
        <f t="shared" si="66"/>
        <v>0</v>
      </c>
      <c r="BY26" s="7" t="str">
        <f t="shared" si="21"/>
        <v/>
      </c>
      <c r="BZ26" s="7"/>
      <c r="CA26" s="39" t="str">
        <f t="shared" si="22"/>
        <v/>
      </c>
      <c r="CB26" s="8" t="e">
        <f t="shared" si="43"/>
        <v>#NAME?</v>
      </c>
      <c r="CC26" s="7"/>
      <c r="CD26" s="8" t="e">
        <f t="shared" si="44"/>
        <v>#NAME?</v>
      </c>
      <c r="CE26" s="7"/>
      <c r="CF26" s="8" t="e">
        <f t="shared" si="45"/>
        <v>#NAME?</v>
      </c>
      <c r="CH26" s="5" t="str">
        <f t="shared" si="23"/>
        <v>M</v>
      </c>
      <c r="CI26" s="5">
        <f t="shared" si="24"/>
        <v>1</v>
      </c>
      <c r="CJ26" s="6">
        <f t="shared" si="67"/>
        <v>46225</v>
      </c>
      <c r="CK26" s="11">
        <f t="shared" si="68"/>
        <v>0</v>
      </c>
      <c r="CL26" s="11">
        <f t="shared" si="69"/>
        <v>0</v>
      </c>
      <c r="CM26" s="7" t="str">
        <f t="shared" si="25"/>
        <v/>
      </c>
      <c r="CN26" s="7"/>
      <c r="CO26" s="39" t="str">
        <f t="shared" si="26"/>
        <v>30</v>
      </c>
      <c r="CP26" s="8" t="e">
        <f t="shared" si="46"/>
        <v>#NAME?</v>
      </c>
      <c r="CQ26" s="7"/>
      <c r="CR26" s="8" t="e">
        <f t="shared" si="47"/>
        <v>#NAME?</v>
      </c>
      <c r="CS26" s="7"/>
      <c r="CT26" s="8" t="e">
        <f t="shared" si="48"/>
        <v>#NAME?</v>
      </c>
    </row>
    <row r="27" spans="2:98" ht="20.149999999999999" customHeight="1" x14ac:dyDescent="0.25">
      <c r="B27" s="5" t="str">
        <f t="shared" si="0"/>
        <v>V</v>
      </c>
      <c r="C27" s="5">
        <f t="shared" si="1"/>
        <v>1</v>
      </c>
      <c r="D27" s="6">
        <f t="shared" si="49"/>
        <v>46045</v>
      </c>
      <c r="E27" s="11">
        <f t="shared" si="50"/>
        <v>0</v>
      </c>
      <c r="F27" s="11">
        <f t="shared" si="51"/>
        <v>0</v>
      </c>
      <c r="G27" s="7" t="str">
        <f t="shared" si="2"/>
        <v/>
      </c>
      <c r="H27" s="7"/>
      <c r="I27" s="39" t="str">
        <f t="shared" si="27"/>
        <v/>
      </c>
      <c r="J27" s="8" t="e">
        <f t="shared" si="28"/>
        <v>#NAME?</v>
      </c>
      <c r="K27" s="7"/>
      <c r="L27" s="8" t="e">
        <f t="shared" si="29"/>
        <v>#NAME?</v>
      </c>
      <c r="M27" s="7"/>
      <c r="N27" s="8" t="e">
        <f t="shared" si="30"/>
        <v>#NAME?</v>
      </c>
      <c r="P27" s="5" t="str">
        <f t="shared" si="3"/>
        <v>L</v>
      </c>
      <c r="Q27" s="5">
        <f t="shared" si="4"/>
        <v>1</v>
      </c>
      <c r="R27" s="6">
        <f t="shared" si="52"/>
        <v>46076</v>
      </c>
      <c r="S27" s="11">
        <f t="shared" si="53"/>
        <v>0</v>
      </c>
      <c r="T27" s="11">
        <f t="shared" si="54"/>
        <v>0</v>
      </c>
      <c r="U27" s="7" t="str">
        <f t="shared" si="5"/>
        <v/>
      </c>
      <c r="V27" s="7"/>
      <c r="W27" s="39" t="str">
        <f t="shared" si="6"/>
        <v/>
      </c>
      <c r="X27" s="8" t="e">
        <f t="shared" si="31"/>
        <v>#NAME?</v>
      </c>
      <c r="Y27" s="7"/>
      <c r="Z27" s="8" t="e">
        <f t="shared" si="32"/>
        <v>#NAME?</v>
      </c>
      <c r="AA27" s="7"/>
      <c r="AB27" s="8" t="e">
        <f t="shared" si="33"/>
        <v>#NAME?</v>
      </c>
      <c r="AD27" s="5" t="str">
        <f t="shared" si="7"/>
        <v>L</v>
      </c>
      <c r="AE27" s="5">
        <f t="shared" si="8"/>
        <v>1</v>
      </c>
      <c r="AF27" s="6">
        <f t="shared" si="55"/>
        <v>46104</v>
      </c>
      <c r="AG27" s="11">
        <f t="shared" si="56"/>
        <v>0</v>
      </c>
      <c r="AH27" s="11">
        <f t="shared" si="57"/>
        <v>0</v>
      </c>
      <c r="AI27" s="7" t="str">
        <f t="shared" si="9"/>
        <v/>
      </c>
      <c r="AJ27" s="7"/>
      <c r="AK27" s="39" t="str">
        <f t="shared" si="10"/>
        <v/>
      </c>
      <c r="AL27" s="8" t="e">
        <f t="shared" si="34"/>
        <v>#NAME?</v>
      </c>
      <c r="AM27" s="7"/>
      <c r="AN27" s="8" t="e">
        <f t="shared" si="35"/>
        <v>#NAME?</v>
      </c>
      <c r="AO27" s="7"/>
      <c r="AP27" s="8" t="e">
        <f t="shared" si="36"/>
        <v>#NAME?</v>
      </c>
      <c r="AR27" s="5" t="str">
        <f t="shared" si="11"/>
        <v>J</v>
      </c>
      <c r="AS27" s="5">
        <f t="shared" si="12"/>
        <v>1</v>
      </c>
      <c r="AT27" s="6">
        <f t="shared" si="58"/>
        <v>46135</v>
      </c>
      <c r="AU27" s="11">
        <f t="shared" si="59"/>
        <v>0</v>
      </c>
      <c r="AV27" s="11">
        <f t="shared" si="60"/>
        <v>0</v>
      </c>
      <c r="AW27" s="7" t="str">
        <f t="shared" si="13"/>
        <v/>
      </c>
      <c r="AX27" s="7"/>
      <c r="AY27" s="39" t="str">
        <f t="shared" si="14"/>
        <v/>
      </c>
      <c r="AZ27" s="8" t="e">
        <f t="shared" si="37"/>
        <v>#NAME?</v>
      </c>
      <c r="BA27" s="7"/>
      <c r="BB27" s="8" t="e">
        <f t="shared" si="38"/>
        <v>#NAME?</v>
      </c>
      <c r="BC27" s="7"/>
      <c r="BD27" s="8" t="e">
        <f t="shared" si="39"/>
        <v>#NAME?</v>
      </c>
      <c r="BF27" s="5" t="str">
        <f t="shared" si="15"/>
        <v>S</v>
      </c>
      <c r="BG27" s="5">
        <f t="shared" si="16"/>
        <v>0</v>
      </c>
      <c r="BH27" s="6">
        <f t="shared" si="61"/>
        <v>46165</v>
      </c>
      <c r="BI27" s="11">
        <f t="shared" si="62"/>
        <v>0</v>
      </c>
      <c r="BJ27" s="11">
        <f t="shared" si="63"/>
        <v>0</v>
      </c>
      <c r="BK27" s="7" t="str">
        <f t="shared" si="17"/>
        <v/>
      </c>
      <c r="BL27" s="7"/>
      <c r="BM27" s="39" t="str">
        <f t="shared" si="18"/>
        <v/>
      </c>
      <c r="BN27" s="8" t="e">
        <f t="shared" si="40"/>
        <v>#NAME?</v>
      </c>
      <c r="BO27" s="7"/>
      <c r="BP27" s="8" t="e">
        <f t="shared" si="41"/>
        <v>#NAME?</v>
      </c>
      <c r="BQ27" s="7"/>
      <c r="BR27" s="8" t="e">
        <f t="shared" si="42"/>
        <v>#NAME?</v>
      </c>
      <c r="BT27" s="5" t="str">
        <f t="shared" si="19"/>
        <v>M</v>
      </c>
      <c r="BU27" s="5">
        <f t="shared" si="20"/>
        <v>1</v>
      </c>
      <c r="BV27" s="6">
        <f t="shared" si="64"/>
        <v>46196</v>
      </c>
      <c r="BW27" s="11">
        <f t="shared" si="65"/>
        <v>0</v>
      </c>
      <c r="BX27" s="11">
        <f t="shared" si="66"/>
        <v>0</v>
      </c>
      <c r="BY27" s="7" t="str">
        <f t="shared" si="21"/>
        <v/>
      </c>
      <c r="BZ27" s="7"/>
      <c r="CA27" s="39" t="str">
        <f t="shared" si="22"/>
        <v/>
      </c>
      <c r="CB27" s="8" t="e">
        <f t="shared" si="43"/>
        <v>#NAME?</v>
      </c>
      <c r="CC27" s="7"/>
      <c r="CD27" s="8" t="e">
        <f t="shared" si="44"/>
        <v>#NAME?</v>
      </c>
      <c r="CE27" s="7"/>
      <c r="CF27" s="8" t="e">
        <f t="shared" si="45"/>
        <v>#NAME?</v>
      </c>
      <c r="CH27" s="5" t="str">
        <f t="shared" si="23"/>
        <v>J</v>
      </c>
      <c r="CI27" s="5">
        <f t="shared" si="24"/>
        <v>1</v>
      </c>
      <c r="CJ27" s="6">
        <f t="shared" si="67"/>
        <v>46226</v>
      </c>
      <c r="CK27" s="11">
        <f t="shared" si="68"/>
        <v>0</v>
      </c>
      <c r="CL27" s="11">
        <f t="shared" si="69"/>
        <v>0</v>
      </c>
      <c r="CM27" s="7" t="str">
        <f t="shared" si="25"/>
        <v/>
      </c>
      <c r="CN27" s="7"/>
      <c r="CO27" s="39" t="str">
        <f t="shared" si="26"/>
        <v/>
      </c>
      <c r="CP27" s="8" t="e">
        <f t="shared" si="46"/>
        <v>#NAME?</v>
      </c>
      <c r="CQ27" s="7"/>
      <c r="CR27" s="8" t="e">
        <f t="shared" si="47"/>
        <v>#NAME?</v>
      </c>
      <c r="CS27" s="7"/>
      <c r="CT27" s="8" t="e">
        <f t="shared" si="48"/>
        <v>#NAME?</v>
      </c>
    </row>
    <row r="28" spans="2:98" ht="20.149999999999999" customHeight="1" x14ac:dyDescent="0.25">
      <c r="B28" s="5" t="str">
        <f t="shared" si="0"/>
        <v>S</v>
      </c>
      <c r="C28" s="5">
        <f t="shared" si="1"/>
        <v>0</v>
      </c>
      <c r="D28" s="6">
        <f t="shared" si="49"/>
        <v>46046</v>
      </c>
      <c r="E28" s="11">
        <f t="shared" si="50"/>
        <v>0</v>
      </c>
      <c r="F28" s="11">
        <f t="shared" si="51"/>
        <v>0</v>
      </c>
      <c r="G28" s="7" t="str">
        <f t="shared" si="2"/>
        <v/>
      </c>
      <c r="H28" s="7"/>
      <c r="I28" s="39" t="str">
        <f t="shared" si="27"/>
        <v/>
      </c>
      <c r="J28" s="8" t="e">
        <f t="shared" si="28"/>
        <v>#NAME?</v>
      </c>
      <c r="K28" s="7"/>
      <c r="L28" s="8" t="e">
        <f t="shared" si="29"/>
        <v>#NAME?</v>
      </c>
      <c r="M28" s="7"/>
      <c r="N28" s="8" t="e">
        <f t="shared" si="30"/>
        <v>#NAME?</v>
      </c>
      <c r="P28" s="5" t="str">
        <f t="shared" si="3"/>
        <v>M</v>
      </c>
      <c r="Q28" s="5">
        <f t="shared" si="4"/>
        <v>1</v>
      </c>
      <c r="R28" s="6">
        <f t="shared" si="52"/>
        <v>46077</v>
      </c>
      <c r="S28" s="11">
        <f t="shared" si="53"/>
        <v>0</v>
      </c>
      <c r="T28" s="11">
        <f t="shared" si="54"/>
        <v>0</v>
      </c>
      <c r="U28" s="7" t="str">
        <f t="shared" si="5"/>
        <v/>
      </c>
      <c r="V28" s="7"/>
      <c r="W28" s="39" t="str">
        <f t="shared" si="6"/>
        <v/>
      </c>
      <c r="X28" s="8" t="e">
        <f t="shared" si="31"/>
        <v>#NAME?</v>
      </c>
      <c r="Y28" s="7"/>
      <c r="Z28" s="8" t="e">
        <f t="shared" si="32"/>
        <v>#NAME?</v>
      </c>
      <c r="AA28" s="7"/>
      <c r="AB28" s="8" t="e">
        <f t="shared" si="33"/>
        <v>#NAME?</v>
      </c>
      <c r="AD28" s="5" t="str">
        <f t="shared" si="7"/>
        <v>M</v>
      </c>
      <c r="AE28" s="5">
        <f t="shared" si="8"/>
        <v>1</v>
      </c>
      <c r="AF28" s="6">
        <f t="shared" si="55"/>
        <v>46105</v>
      </c>
      <c r="AG28" s="11">
        <f t="shared" si="56"/>
        <v>0</v>
      </c>
      <c r="AH28" s="11">
        <f t="shared" si="57"/>
        <v>0</v>
      </c>
      <c r="AI28" s="7" t="str">
        <f t="shared" si="9"/>
        <v/>
      </c>
      <c r="AJ28" s="7"/>
      <c r="AK28" s="39" t="str">
        <f t="shared" si="10"/>
        <v/>
      </c>
      <c r="AL28" s="8" t="e">
        <f t="shared" si="34"/>
        <v>#NAME?</v>
      </c>
      <c r="AM28" s="7"/>
      <c r="AN28" s="8" t="e">
        <f t="shared" si="35"/>
        <v>#NAME?</v>
      </c>
      <c r="AO28" s="7"/>
      <c r="AP28" s="8" t="e">
        <f t="shared" si="36"/>
        <v>#NAME?</v>
      </c>
      <c r="AR28" s="5" t="str">
        <f t="shared" si="11"/>
        <v>V</v>
      </c>
      <c r="AS28" s="5">
        <f t="shared" si="12"/>
        <v>1</v>
      </c>
      <c r="AT28" s="6">
        <f t="shared" si="58"/>
        <v>46136</v>
      </c>
      <c r="AU28" s="11">
        <f t="shared" si="59"/>
        <v>0</v>
      </c>
      <c r="AV28" s="11">
        <f t="shared" si="60"/>
        <v>0</v>
      </c>
      <c r="AW28" s="7" t="str">
        <f t="shared" si="13"/>
        <v/>
      </c>
      <c r="AX28" s="7"/>
      <c r="AY28" s="39" t="str">
        <f t="shared" si="14"/>
        <v/>
      </c>
      <c r="AZ28" s="8" t="e">
        <f t="shared" si="37"/>
        <v>#NAME?</v>
      </c>
      <c r="BA28" s="7"/>
      <c r="BB28" s="8" t="e">
        <f t="shared" si="38"/>
        <v>#NAME?</v>
      </c>
      <c r="BC28" s="7"/>
      <c r="BD28" s="8" t="e">
        <f t="shared" si="39"/>
        <v>#NAME?</v>
      </c>
      <c r="BF28" s="5" t="str">
        <f t="shared" si="15"/>
        <v>D</v>
      </c>
      <c r="BG28" s="5">
        <f t="shared" si="16"/>
        <v>0</v>
      </c>
      <c r="BH28" s="6">
        <f t="shared" si="61"/>
        <v>46166</v>
      </c>
      <c r="BI28" s="11">
        <f t="shared" si="62"/>
        <v>0</v>
      </c>
      <c r="BJ28" s="11">
        <f t="shared" si="63"/>
        <v>0</v>
      </c>
      <c r="BK28" s="7" t="str">
        <f t="shared" si="17"/>
        <v/>
      </c>
      <c r="BL28" s="7"/>
      <c r="BM28" s="39" t="str">
        <f t="shared" si="18"/>
        <v/>
      </c>
      <c r="BN28" s="8" t="e">
        <f t="shared" si="40"/>
        <v>#NAME?</v>
      </c>
      <c r="BO28" s="7"/>
      <c r="BP28" s="8" t="e">
        <f t="shared" si="41"/>
        <v>#NAME?</v>
      </c>
      <c r="BQ28" s="7"/>
      <c r="BR28" s="8" t="e">
        <f t="shared" si="42"/>
        <v>#NAME?</v>
      </c>
      <c r="BT28" s="5" t="str">
        <f t="shared" si="19"/>
        <v>M</v>
      </c>
      <c r="BU28" s="5">
        <f t="shared" si="20"/>
        <v>1</v>
      </c>
      <c r="BV28" s="6">
        <f t="shared" si="64"/>
        <v>46197</v>
      </c>
      <c r="BW28" s="11">
        <f t="shared" si="65"/>
        <v>0</v>
      </c>
      <c r="BX28" s="11">
        <f t="shared" si="66"/>
        <v>0</v>
      </c>
      <c r="BY28" s="7" t="str">
        <f t="shared" si="21"/>
        <v/>
      </c>
      <c r="BZ28" s="7"/>
      <c r="CA28" s="39" t="str">
        <f t="shared" si="22"/>
        <v>26</v>
      </c>
      <c r="CB28" s="8" t="e">
        <f t="shared" si="43"/>
        <v>#NAME?</v>
      </c>
      <c r="CC28" s="7"/>
      <c r="CD28" s="8" t="e">
        <f t="shared" si="44"/>
        <v>#NAME?</v>
      </c>
      <c r="CE28" s="7"/>
      <c r="CF28" s="8" t="e">
        <f t="shared" si="45"/>
        <v>#NAME?</v>
      </c>
      <c r="CH28" s="5" t="str">
        <f t="shared" si="23"/>
        <v>V</v>
      </c>
      <c r="CI28" s="5">
        <f t="shared" si="24"/>
        <v>1</v>
      </c>
      <c r="CJ28" s="6">
        <f t="shared" si="67"/>
        <v>46227</v>
      </c>
      <c r="CK28" s="11">
        <f t="shared" si="68"/>
        <v>0</v>
      </c>
      <c r="CL28" s="11">
        <f t="shared" si="69"/>
        <v>0</v>
      </c>
      <c r="CM28" s="7" t="str">
        <f t="shared" si="25"/>
        <v/>
      </c>
      <c r="CN28" s="7"/>
      <c r="CO28" s="39" t="str">
        <f t="shared" si="26"/>
        <v/>
      </c>
      <c r="CP28" s="8" t="e">
        <f t="shared" si="46"/>
        <v>#NAME?</v>
      </c>
      <c r="CQ28" s="7"/>
      <c r="CR28" s="8" t="e">
        <f t="shared" si="47"/>
        <v>#NAME?</v>
      </c>
      <c r="CS28" s="7"/>
      <c r="CT28" s="8" t="e">
        <f t="shared" si="48"/>
        <v>#NAME?</v>
      </c>
    </row>
    <row r="29" spans="2:98" ht="20.149999999999999" customHeight="1" x14ac:dyDescent="0.25">
      <c r="B29" s="5" t="str">
        <f t="shared" si="0"/>
        <v>D</v>
      </c>
      <c r="C29" s="5">
        <f t="shared" si="1"/>
        <v>0</v>
      </c>
      <c r="D29" s="6">
        <f t="shared" si="49"/>
        <v>46047</v>
      </c>
      <c r="E29" s="11">
        <f t="shared" si="50"/>
        <v>0</v>
      </c>
      <c r="F29" s="11">
        <f t="shared" si="51"/>
        <v>0</v>
      </c>
      <c r="G29" s="7" t="str">
        <f t="shared" si="2"/>
        <v/>
      </c>
      <c r="H29" s="7"/>
      <c r="I29" s="39" t="str">
        <f t="shared" si="27"/>
        <v/>
      </c>
      <c r="J29" s="8" t="e">
        <f t="shared" si="28"/>
        <v>#NAME?</v>
      </c>
      <c r="K29" s="7"/>
      <c r="L29" s="8" t="e">
        <f t="shared" si="29"/>
        <v>#NAME?</v>
      </c>
      <c r="M29" s="7"/>
      <c r="N29" s="8" t="e">
        <f t="shared" si="30"/>
        <v>#NAME?</v>
      </c>
      <c r="P29" s="5" t="str">
        <f t="shared" si="3"/>
        <v>M</v>
      </c>
      <c r="Q29" s="5">
        <f t="shared" si="4"/>
        <v>1</v>
      </c>
      <c r="R29" s="6">
        <f t="shared" si="52"/>
        <v>46078</v>
      </c>
      <c r="S29" s="11">
        <f t="shared" si="53"/>
        <v>0</v>
      </c>
      <c r="T29" s="11">
        <f t="shared" si="54"/>
        <v>0</v>
      </c>
      <c r="U29" s="7" t="str">
        <f t="shared" si="5"/>
        <v/>
      </c>
      <c r="V29" s="7"/>
      <c r="W29" s="39" t="str">
        <f t="shared" si="6"/>
        <v>9</v>
      </c>
      <c r="X29" s="8" t="e">
        <f t="shared" si="31"/>
        <v>#NAME?</v>
      </c>
      <c r="Y29" s="7"/>
      <c r="Z29" s="8" t="e">
        <f t="shared" si="32"/>
        <v>#NAME?</v>
      </c>
      <c r="AA29" s="7"/>
      <c r="AB29" s="8" t="e">
        <f t="shared" si="33"/>
        <v>#NAME?</v>
      </c>
      <c r="AD29" s="5" t="str">
        <f t="shared" si="7"/>
        <v>M</v>
      </c>
      <c r="AE29" s="5">
        <f t="shared" si="8"/>
        <v>1</v>
      </c>
      <c r="AF29" s="6">
        <f t="shared" si="55"/>
        <v>46106</v>
      </c>
      <c r="AG29" s="11">
        <f t="shared" si="56"/>
        <v>0</v>
      </c>
      <c r="AH29" s="11">
        <f t="shared" si="57"/>
        <v>0</v>
      </c>
      <c r="AI29" s="7" t="str">
        <f t="shared" si="9"/>
        <v/>
      </c>
      <c r="AJ29" s="7"/>
      <c r="AK29" s="39" t="str">
        <f t="shared" si="10"/>
        <v>13</v>
      </c>
      <c r="AL29" s="8" t="e">
        <f t="shared" si="34"/>
        <v>#NAME?</v>
      </c>
      <c r="AM29" s="7"/>
      <c r="AN29" s="8" t="e">
        <f t="shared" si="35"/>
        <v>#NAME?</v>
      </c>
      <c r="AO29" s="7"/>
      <c r="AP29" s="8" t="e">
        <f t="shared" si="36"/>
        <v>#NAME?</v>
      </c>
      <c r="AR29" s="5" t="str">
        <f t="shared" si="11"/>
        <v>S</v>
      </c>
      <c r="AS29" s="5">
        <f t="shared" si="12"/>
        <v>0</v>
      </c>
      <c r="AT29" s="6">
        <f t="shared" si="58"/>
        <v>46137</v>
      </c>
      <c r="AU29" s="11">
        <f t="shared" si="59"/>
        <v>0</v>
      </c>
      <c r="AV29" s="11">
        <f t="shared" si="60"/>
        <v>0</v>
      </c>
      <c r="AW29" s="7" t="str">
        <f t="shared" si="13"/>
        <v/>
      </c>
      <c r="AX29" s="7"/>
      <c r="AY29" s="39" t="str">
        <f t="shared" si="14"/>
        <v/>
      </c>
      <c r="AZ29" s="8" t="e">
        <f t="shared" si="37"/>
        <v>#NAME?</v>
      </c>
      <c r="BA29" s="7"/>
      <c r="BB29" s="8" t="e">
        <f t="shared" si="38"/>
        <v>#NAME?</v>
      </c>
      <c r="BC29" s="7"/>
      <c r="BD29" s="8" t="e">
        <f t="shared" si="39"/>
        <v>#NAME?</v>
      </c>
      <c r="BF29" s="5" t="str">
        <f t="shared" si="15"/>
        <v>L</v>
      </c>
      <c r="BG29" s="5">
        <f t="shared" si="16"/>
        <v>0</v>
      </c>
      <c r="BH29" s="6">
        <f t="shared" si="61"/>
        <v>46167</v>
      </c>
      <c r="BI29" s="11">
        <f t="shared" si="62"/>
        <v>0</v>
      </c>
      <c r="BJ29" s="11">
        <f t="shared" si="63"/>
        <v>0</v>
      </c>
      <c r="BK29" s="7" t="str">
        <f t="shared" si="17"/>
        <v>L. PENTECÔTE</v>
      </c>
      <c r="BL29" s="7"/>
      <c r="BM29" s="39" t="str">
        <f t="shared" si="18"/>
        <v/>
      </c>
      <c r="BN29" s="8" t="e">
        <f t="shared" si="40"/>
        <v>#NAME?</v>
      </c>
      <c r="BO29" s="7"/>
      <c r="BP29" s="8" t="e">
        <f t="shared" si="41"/>
        <v>#NAME?</v>
      </c>
      <c r="BQ29" s="7"/>
      <c r="BR29" s="8" t="e">
        <f t="shared" si="42"/>
        <v>#NAME?</v>
      </c>
      <c r="BT29" s="5" t="str">
        <f t="shared" si="19"/>
        <v>J</v>
      </c>
      <c r="BU29" s="5">
        <f t="shared" si="20"/>
        <v>1</v>
      </c>
      <c r="BV29" s="6">
        <f t="shared" si="64"/>
        <v>46198</v>
      </c>
      <c r="BW29" s="11">
        <f t="shared" si="65"/>
        <v>0</v>
      </c>
      <c r="BX29" s="11">
        <f t="shared" si="66"/>
        <v>0</v>
      </c>
      <c r="BY29" s="7" t="str">
        <f t="shared" si="21"/>
        <v/>
      </c>
      <c r="BZ29" s="7"/>
      <c r="CA29" s="39" t="str">
        <f t="shared" si="22"/>
        <v/>
      </c>
      <c r="CB29" s="8" t="e">
        <f t="shared" si="43"/>
        <v>#NAME?</v>
      </c>
      <c r="CC29" s="7"/>
      <c r="CD29" s="8" t="e">
        <f t="shared" si="44"/>
        <v>#NAME?</v>
      </c>
      <c r="CE29" s="7"/>
      <c r="CF29" s="8" t="e">
        <f t="shared" si="45"/>
        <v>#NAME?</v>
      </c>
      <c r="CH29" s="5" t="str">
        <f t="shared" si="23"/>
        <v>S</v>
      </c>
      <c r="CI29" s="5">
        <f t="shared" si="24"/>
        <v>0</v>
      </c>
      <c r="CJ29" s="6">
        <f t="shared" si="67"/>
        <v>46228</v>
      </c>
      <c r="CK29" s="11">
        <f t="shared" si="68"/>
        <v>0</v>
      </c>
      <c r="CL29" s="11">
        <f t="shared" si="69"/>
        <v>0</v>
      </c>
      <c r="CM29" s="7" t="str">
        <f t="shared" si="25"/>
        <v/>
      </c>
      <c r="CN29" s="7"/>
      <c r="CO29" s="39" t="str">
        <f t="shared" si="26"/>
        <v/>
      </c>
      <c r="CP29" s="8" t="e">
        <f t="shared" si="46"/>
        <v>#NAME?</v>
      </c>
      <c r="CQ29" s="7"/>
      <c r="CR29" s="8" t="e">
        <f t="shared" si="47"/>
        <v>#NAME?</v>
      </c>
      <c r="CS29" s="7"/>
      <c r="CT29" s="8" t="e">
        <f t="shared" si="48"/>
        <v>#NAME?</v>
      </c>
    </row>
    <row r="30" spans="2:98" ht="20.149999999999999" customHeight="1" x14ac:dyDescent="0.25">
      <c r="B30" s="5" t="str">
        <f t="shared" si="0"/>
        <v>L</v>
      </c>
      <c r="C30" s="5">
        <f t="shared" si="1"/>
        <v>1</v>
      </c>
      <c r="D30" s="6">
        <f t="shared" si="49"/>
        <v>46048</v>
      </c>
      <c r="E30" s="11">
        <f t="shared" si="50"/>
        <v>0</v>
      </c>
      <c r="F30" s="11">
        <f t="shared" si="51"/>
        <v>0</v>
      </c>
      <c r="G30" s="7" t="str">
        <f t="shared" si="2"/>
        <v/>
      </c>
      <c r="H30" s="7"/>
      <c r="I30" s="39" t="str">
        <f t="shared" si="27"/>
        <v/>
      </c>
      <c r="J30" s="8" t="e">
        <f t="shared" si="28"/>
        <v>#NAME?</v>
      </c>
      <c r="K30" s="7"/>
      <c r="L30" s="8" t="e">
        <f t="shared" si="29"/>
        <v>#NAME?</v>
      </c>
      <c r="M30" s="7"/>
      <c r="N30" s="8" t="e">
        <f t="shared" si="30"/>
        <v>#NAME?</v>
      </c>
      <c r="P30" s="5" t="str">
        <f t="shared" si="3"/>
        <v>J</v>
      </c>
      <c r="Q30" s="5">
        <f t="shared" si="4"/>
        <v>1</v>
      </c>
      <c r="R30" s="6">
        <f t="shared" si="52"/>
        <v>46079</v>
      </c>
      <c r="S30" s="11">
        <f t="shared" si="53"/>
        <v>0</v>
      </c>
      <c r="T30" s="11">
        <f t="shared" si="54"/>
        <v>0</v>
      </c>
      <c r="U30" s="7" t="str">
        <f t="shared" si="5"/>
        <v/>
      </c>
      <c r="V30" s="7"/>
      <c r="W30" s="39" t="str">
        <f t="shared" si="6"/>
        <v/>
      </c>
      <c r="X30" s="8" t="e">
        <f t="shared" si="31"/>
        <v>#NAME?</v>
      </c>
      <c r="Y30" s="7"/>
      <c r="Z30" s="8" t="e">
        <f t="shared" si="32"/>
        <v>#NAME?</v>
      </c>
      <c r="AA30" s="7"/>
      <c r="AB30" s="8" t="e">
        <f t="shared" si="33"/>
        <v>#NAME?</v>
      </c>
      <c r="AD30" s="5" t="str">
        <f t="shared" si="7"/>
        <v>J</v>
      </c>
      <c r="AE30" s="5">
        <f t="shared" si="8"/>
        <v>1</v>
      </c>
      <c r="AF30" s="6">
        <f t="shared" si="55"/>
        <v>46107</v>
      </c>
      <c r="AG30" s="11">
        <f t="shared" si="56"/>
        <v>0</v>
      </c>
      <c r="AH30" s="11">
        <f t="shared" si="57"/>
        <v>0</v>
      </c>
      <c r="AI30" s="7" t="str">
        <f t="shared" si="9"/>
        <v/>
      </c>
      <c r="AJ30" s="7"/>
      <c r="AK30" s="39" t="str">
        <f t="shared" si="10"/>
        <v/>
      </c>
      <c r="AL30" s="8" t="e">
        <f t="shared" si="34"/>
        <v>#NAME?</v>
      </c>
      <c r="AM30" s="7"/>
      <c r="AN30" s="8" t="e">
        <f t="shared" si="35"/>
        <v>#NAME?</v>
      </c>
      <c r="AO30" s="7"/>
      <c r="AP30" s="8" t="e">
        <f t="shared" si="36"/>
        <v>#NAME?</v>
      </c>
      <c r="AR30" s="5" t="str">
        <f t="shared" si="11"/>
        <v>D</v>
      </c>
      <c r="AS30" s="5">
        <f t="shared" si="12"/>
        <v>0</v>
      </c>
      <c r="AT30" s="6">
        <f t="shared" si="58"/>
        <v>46138</v>
      </c>
      <c r="AU30" s="11">
        <f t="shared" si="59"/>
        <v>0</v>
      </c>
      <c r="AV30" s="11">
        <f t="shared" si="60"/>
        <v>0</v>
      </c>
      <c r="AW30" s="7" t="str">
        <f t="shared" si="13"/>
        <v/>
      </c>
      <c r="AX30" s="7"/>
      <c r="AY30" s="39" t="str">
        <f t="shared" si="14"/>
        <v/>
      </c>
      <c r="AZ30" s="8" t="e">
        <f t="shared" si="37"/>
        <v>#NAME?</v>
      </c>
      <c r="BA30" s="7"/>
      <c r="BB30" s="8" t="e">
        <f t="shared" si="38"/>
        <v>#NAME?</v>
      </c>
      <c r="BC30" s="7"/>
      <c r="BD30" s="8" t="e">
        <f t="shared" si="39"/>
        <v>#NAME?</v>
      </c>
      <c r="BF30" s="5" t="str">
        <f>VLOOKUP(WEEKDAY(BH30,2),param_jours_semaine,2,FALSE)</f>
        <v>M</v>
      </c>
      <c r="BG30" s="5">
        <f t="shared" si="16"/>
        <v>1</v>
      </c>
      <c r="BH30" s="6">
        <f t="shared" si="61"/>
        <v>46168</v>
      </c>
      <c r="BI30" s="11">
        <f t="shared" si="62"/>
        <v>0</v>
      </c>
      <c r="BJ30" s="11">
        <f t="shared" si="63"/>
        <v>0</v>
      </c>
      <c r="BK30" s="7" t="str">
        <f t="shared" si="17"/>
        <v/>
      </c>
      <c r="BL30" s="7"/>
      <c r="BM30" s="39" t="str">
        <f t="shared" si="18"/>
        <v/>
      </c>
      <c r="BN30" s="8" t="e">
        <f t="shared" si="40"/>
        <v>#NAME?</v>
      </c>
      <c r="BO30" s="7"/>
      <c r="BP30" s="8" t="e">
        <f t="shared" si="41"/>
        <v>#NAME?</v>
      </c>
      <c r="BQ30" s="7"/>
      <c r="BR30" s="8" t="e">
        <f t="shared" si="42"/>
        <v>#NAME?</v>
      </c>
      <c r="BT30" s="5" t="str">
        <f t="shared" si="19"/>
        <v>V</v>
      </c>
      <c r="BU30" s="5">
        <f t="shared" si="20"/>
        <v>1</v>
      </c>
      <c r="BV30" s="6">
        <f t="shared" si="64"/>
        <v>46199</v>
      </c>
      <c r="BW30" s="11">
        <f t="shared" si="65"/>
        <v>0</v>
      </c>
      <c r="BX30" s="11">
        <f t="shared" si="66"/>
        <v>0</v>
      </c>
      <c r="BY30" s="7" t="str">
        <f t="shared" si="21"/>
        <v/>
      </c>
      <c r="BZ30" s="7"/>
      <c r="CA30" s="39" t="str">
        <f t="shared" si="22"/>
        <v/>
      </c>
      <c r="CB30" s="8" t="e">
        <f t="shared" si="43"/>
        <v>#NAME?</v>
      </c>
      <c r="CC30" s="7"/>
      <c r="CD30" s="8" t="e">
        <f t="shared" si="44"/>
        <v>#NAME?</v>
      </c>
      <c r="CE30" s="7"/>
      <c r="CF30" s="8" t="e">
        <f t="shared" si="45"/>
        <v>#NAME?</v>
      </c>
      <c r="CH30" s="5" t="str">
        <f t="shared" si="23"/>
        <v>D</v>
      </c>
      <c r="CI30" s="5">
        <f t="shared" si="24"/>
        <v>0</v>
      </c>
      <c r="CJ30" s="6">
        <f t="shared" si="67"/>
        <v>46229</v>
      </c>
      <c r="CK30" s="11">
        <f t="shared" si="68"/>
        <v>0</v>
      </c>
      <c r="CL30" s="11">
        <f t="shared" si="69"/>
        <v>0</v>
      </c>
      <c r="CM30" s="7" t="str">
        <f t="shared" si="25"/>
        <v/>
      </c>
      <c r="CN30" s="7"/>
      <c r="CO30" s="39" t="str">
        <f t="shared" si="26"/>
        <v/>
      </c>
      <c r="CP30" s="8" t="e">
        <f t="shared" si="46"/>
        <v>#NAME?</v>
      </c>
      <c r="CQ30" s="7"/>
      <c r="CR30" s="8" t="e">
        <f t="shared" si="47"/>
        <v>#NAME?</v>
      </c>
      <c r="CS30" s="7"/>
      <c r="CT30" s="8" t="e">
        <f t="shared" si="48"/>
        <v>#NAME?</v>
      </c>
    </row>
    <row r="31" spans="2:98" ht="20.149999999999999" customHeight="1" x14ac:dyDescent="0.25">
      <c r="B31" s="5" t="str">
        <f t="shared" si="0"/>
        <v>M</v>
      </c>
      <c r="C31" s="5">
        <f t="shared" si="1"/>
        <v>1</v>
      </c>
      <c r="D31" s="6">
        <f t="shared" si="49"/>
        <v>46049</v>
      </c>
      <c r="E31" s="11">
        <f t="shared" si="50"/>
        <v>0</v>
      </c>
      <c r="F31" s="11">
        <f t="shared" si="51"/>
        <v>0</v>
      </c>
      <c r="G31" s="7" t="str">
        <f t="shared" si="2"/>
        <v/>
      </c>
      <c r="H31" s="7"/>
      <c r="I31" s="39" t="str">
        <f t="shared" si="27"/>
        <v/>
      </c>
      <c r="J31" s="8" t="e">
        <f t="shared" si="28"/>
        <v>#NAME?</v>
      </c>
      <c r="K31" s="7"/>
      <c r="L31" s="8" t="e">
        <f t="shared" si="29"/>
        <v>#NAME?</v>
      </c>
      <c r="M31" s="7"/>
      <c r="N31" s="8" t="e">
        <f t="shared" si="30"/>
        <v>#NAME?</v>
      </c>
      <c r="P31" s="5" t="str">
        <f t="shared" si="3"/>
        <v>V</v>
      </c>
      <c r="Q31" s="5">
        <f t="shared" si="4"/>
        <v>1</v>
      </c>
      <c r="R31" s="6">
        <f t="shared" si="52"/>
        <v>46080</v>
      </c>
      <c r="S31" s="11">
        <f t="shared" si="53"/>
        <v>0</v>
      </c>
      <c r="T31" s="11">
        <f t="shared" si="54"/>
        <v>0</v>
      </c>
      <c r="U31" s="7" t="str">
        <f t="shared" si="5"/>
        <v/>
      </c>
      <c r="V31" s="7"/>
      <c r="W31" s="39" t="str">
        <f t="shared" si="6"/>
        <v/>
      </c>
      <c r="X31" s="8" t="e">
        <f t="shared" si="31"/>
        <v>#NAME?</v>
      </c>
      <c r="Y31" s="7"/>
      <c r="Z31" s="8" t="e">
        <f t="shared" si="32"/>
        <v>#NAME?</v>
      </c>
      <c r="AA31" s="7"/>
      <c r="AB31" s="8" t="e">
        <f t="shared" si="33"/>
        <v>#NAME?</v>
      </c>
      <c r="AD31" s="5" t="str">
        <f t="shared" si="7"/>
        <v>V</v>
      </c>
      <c r="AE31" s="5">
        <f t="shared" si="8"/>
        <v>1</v>
      </c>
      <c r="AF31" s="6">
        <f t="shared" si="55"/>
        <v>46108</v>
      </c>
      <c r="AG31" s="11">
        <f t="shared" si="56"/>
        <v>0</v>
      </c>
      <c r="AH31" s="11">
        <f t="shared" si="57"/>
        <v>0</v>
      </c>
      <c r="AI31" s="7" t="str">
        <f t="shared" si="9"/>
        <v/>
      </c>
      <c r="AJ31" s="7"/>
      <c r="AK31" s="39" t="str">
        <f t="shared" si="10"/>
        <v/>
      </c>
      <c r="AL31" s="8" t="e">
        <f t="shared" si="34"/>
        <v>#NAME?</v>
      </c>
      <c r="AM31" s="7"/>
      <c r="AN31" s="8" t="e">
        <f t="shared" si="35"/>
        <v>#NAME?</v>
      </c>
      <c r="AO31" s="7"/>
      <c r="AP31" s="8" t="e">
        <f t="shared" si="36"/>
        <v>#NAME?</v>
      </c>
      <c r="AR31" s="5" t="str">
        <f t="shared" si="11"/>
        <v>L</v>
      </c>
      <c r="AS31" s="5">
        <f t="shared" si="12"/>
        <v>1</v>
      </c>
      <c r="AT31" s="6">
        <f t="shared" si="58"/>
        <v>46139</v>
      </c>
      <c r="AU31" s="11">
        <f t="shared" si="59"/>
        <v>0</v>
      </c>
      <c r="AV31" s="11">
        <f t="shared" si="60"/>
        <v>0</v>
      </c>
      <c r="AW31" s="7" t="str">
        <f t="shared" si="13"/>
        <v/>
      </c>
      <c r="AX31" s="7"/>
      <c r="AY31" s="39" t="str">
        <f t="shared" si="14"/>
        <v/>
      </c>
      <c r="AZ31" s="8" t="e">
        <f t="shared" si="37"/>
        <v>#NAME?</v>
      </c>
      <c r="BA31" s="7"/>
      <c r="BB31" s="8" t="e">
        <f t="shared" si="38"/>
        <v>#NAME?</v>
      </c>
      <c r="BC31" s="7"/>
      <c r="BD31" s="8" t="e">
        <f t="shared" si="39"/>
        <v>#NAME?</v>
      </c>
      <c r="BF31" s="5" t="str">
        <f t="shared" si="15"/>
        <v>M</v>
      </c>
      <c r="BG31" s="5">
        <f t="shared" si="16"/>
        <v>1</v>
      </c>
      <c r="BH31" s="6">
        <f t="shared" si="61"/>
        <v>46169</v>
      </c>
      <c r="BI31" s="11">
        <f t="shared" si="62"/>
        <v>0</v>
      </c>
      <c r="BJ31" s="11">
        <f t="shared" si="63"/>
        <v>0</v>
      </c>
      <c r="BK31" s="7" t="str">
        <f t="shared" si="17"/>
        <v/>
      </c>
      <c r="BL31" s="7"/>
      <c r="BM31" s="39" t="str">
        <f t="shared" si="18"/>
        <v>22</v>
      </c>
      <c r="BN31" s="8" t="e">
        <f t="shared" si="40"/>
        <v>#NAME?</v>
      </c>
      <c r="BO31" s="7"/>
      <c r="BP31" s="8" t="e">
        <f t="shared" si="41"/>
        <v>#NAME?</v>
      </c>
      <c r="BQ31" s="7"/>
      <c r="BR31" s="8" t="e">
        <f t="shared" si="42"/>
        <v>#NAME?</v>
      </c>
      <c r="BT31" s="5" t="str">
        <f t="shared" si="19"/>
        <v>S</v>
      </c>
      <c r="BU31" s="5">
        <f t="shared" si="20"/>
        <v>0</v>
      </c>
      <c r="BV31" s="6">
        <f t="shared" si="64"/>
        <v>46200</v>
      </c>
      <c r="BW31" s="11">
        <f t="shared" si="65"/>
        <v>0</v>
      </c>
      <c r="BX31" s="11">
        <f t="shared" si="66"/>
        <v>0</v>
      </c>
      <c r="BY31" s="7" t="str">
        <f t="shared" si="21"/>
        <v/>
      </c>
      <c r="BZ31" s="7"/>
      <c r="CA31" s="39" t="str">
        <f t="shared" si="22"/>
        <v/>
      </c>
      <c r="CB31" s="8" t="e">
        <f t="shared" si="43"/>
        <v>#NAME?</v>
      </c>
      <c r="CC31" s="7"/>
      <c r="CD31" s="8" t="e">
        <f t="shared" si="44"/>
        <v>#NAME?</v>
      </c>
      <c r="CE31" s="7"/>
      <c r="CF31" s="8" t="e">
        <f t="shared" si="45"/>
        <v>#NAME?</v>
      </c>
      <c r="CH31" s="5" t="str">
        <f t="shared" si="23"/>
        <v>L</v>
      </c>
      <c r="CI31" s="5">
        <f t="shared" si="24"/>
        <v>1</v>
      </c>
      <c r="CJ31" s="6">
        <f t="shared" si="67"/>
        <v>46230</v>
      </c>
      <c r="CK31" s="11">
        <f t="shared" si="68"/>
        <v>0</v>
      </c>
      <c r="CL31" s="11">
        <f t="shared" si="69"/>
        <v>0</v>
      </c>
      <c r="CM31" s="7" t="str">
        <f t="shared" si="25"/>
        <v/>
      </c>
      <c r="CN31" s="7"/>
      <c r="CO31" s="39" t="str">
        <f t="shared" si="26"/>
        <v/>
      </c>
      <c r="CP31" s="8" t="e">
        <f t="shared" si="46"/>
        <v>#NAME?</v>
      </c>
      <c r="CQ31" s="7"/>
      <c r="CR31" s="8" t="e">
        <f t="shared" si="47"/>
        <v>#NAME?</v>
      </c>
      <c r="CS31" s="7"/>
      <c r="CT31" s="8" t="e">
        <f t="shared" si="48"/>
        <v>#NAME?</v>
      </c>
    </row>
    <row r="32" spans="2:98" ht="20.149999999999999" customHeight="1" x14ac:dyDescent="0.25">
      <c r="B32" s="5" t="str">
        <f t="shared" si="0"/>
        <v>M</v>
      </c>
      <c r="C32" s="5">
        <f t="shared" si="1"/>
        <v>1</v>
      </c>
      <c r="D32" s="6">
        <f t="shared" si="49"/>
        <v>46050</v>
      </c>
      <c r="E32" s="11">
        <f t="shared" si="50"/>
        <v>0</v>
      </c>
      <c r="F32" s="11">
        <f t="shared" si="51"/>
        <v>0</v>
      </c>
      <c r="G32" s="7" t="str">
        <f t="shared" si="2"/>
        <v/>
      </c>
      <c r="H32" s="7"/>
      <c r="I32" s="39" t="str">
        <f t="shared" si="27"/>
        <v>5</v>
      </c>
      <c r="J32" s="8" t="e">
        <f t="shared" si="28"/>
        <v>#NAME?</v>
      </c>
      <c r="K32" s="7"/>
      <c r="L32" s="8" t="e">
        <f t="shared" si="29"/>
        <v>#NAME?</v>
      </c>
      <c r="M32" s="7"/>
      <c r="N32" s="8" t="e">
        <f t="shared" si="30"/>
        <v>#NAME?</v>
      </c>
      <c r="P32" s="5" t="str">
        <f t="shared" si="3"/>
        <v>S</v>
      </c>
      <c r="Q32" s="5">
        <f t="shared" si="4"/>
        <v>0</v>
      </c>
      <c r="R32" s="6">
        <f t="shared" si="52"/>
        <v>46081</v>
      </c>
      <c r="S32" s="11">
        <f t="shared" si="53"/>
        <v>0</v>
      </c>
      <c r="T32" s="11">
        <f t="shared" si="54"/>
        <v>0</v>
      </c>
      <c r="U32" s="7" t="str">
        <f t="shared" si="5"/>
        <v/>
      </c>
      <c r="V32" s="7"/>
      <c r="W32" s="39" t="str">
        <f t="shared" si="6"/>
        <v/>
      </c>
      <c r="X32" s="8" t="e">
        <f t="shared" si="31"/>
        <v>#NAME?</v>
      </c>
      <c r="Y32" s="7"/>
      <c r="Z32" s="8" t="e">
        <f t="shared" si="32"/>
        <v>#NAME?</v>
      </c>
      <c r="AA32" s="7"/>
      <c r="AB32" s="8" t="e">
        <f t="shared" si="33"/>
        <v>#NAME?</v>
      </c>
      <c r="AD32" s="5" t="str">
        <f t="shared" si="7"/>
        <v>S</v>
      </c>
      <c r="AE32" s="5">
        <f t="shared" si="8"/>
        <v>0</v>
      </c>
      <c r="AF32" s="6">
        <f t="shared" si="55"/>
        <v>46109</v>
      </c>
      <c r="AG32" s="11">
        <f t="shared" si="56"/>
        <v>0</v>
      </c>
      <c r="AH32" s="11">
        <f t="shared" si="57"/>
        <v>0</v>
      </c>
      <c r="AI32" s="7" t="str">
        <f t="shared" si="9"/>
        <v/>
      </c>
      <c r="AJ32" s="7"/>
      <c r="AK32" s="39" t="str">
        <f t="shared" si="10"/>
        <v/>
      </c>
      <c r="AL32" s="8" t="e">
        <f t="shared" si="34"/>
        <v>#NAME?</v>
      </c>
      <c r="AM32" s="7"/>
      <c r="AN32" s="8" t="e">
        <f t="shared" si="35"/>
        <v>#NAME?</v>
      </c>
      <c r="AO32" s="7"/>
      <c r="AP32" s="8" t="e">
        <f t="shared" si="36"/>
        <v>#NAME?</v>
      </c>
      <c r="AR32" s="5" t="str">
        <f t="shared" si="11"/>
        <v>M</v>
      </c>
      <c r="AS32" s="5">
        <f t="shared" si="12"/>
        <v>1</v>
      </c>
      <c r="AT32" s="6">
        <f t="shared" si="58"/>
        <v>46140</v>
      </c>
      <c r="AU32" s="11">
        <f t="shared" si="59"/>
        <v>0</v>
      </c>
      <c r="AV32" s="11">
        <f t="shared" si="60"/>
        <v>0</v>
      </c>
      <c r="AW32" s="7" t="str">
        <f t="shared" si="13"/>
        <v/>
      </c>
      <c r="AX32" s="7"/>
      <c r="AY32" s="39" t="str">
        <f t="shared" si="14"/>
        <v/>
      </c>
      <c r="AZ32" s="8" t="e">
        <f t="shared" si="37"/>
        <v>#NAME?</v>
      </c>
      <c r="BA32" s="7"/>
      <c r="BB32" s="8" t="e">
        <f t="shared" si="38"/>
        <v>#NAME?</v>
      </c>
      <c r="BC32" s="7"/>
      <c r="BD32" s="8" t="e">
        <f t="shared" si="39"/>
        <v>#NAME?</v>
      </c>
      <c r="BF32" s="5" t="str">
        <f t="shared" si="15"/>
        <v>J</v>
      </c>
      <c r="BG32" s="5">
        <f t="shared" si="16"/>
        <v>1</v>
      </c>
      <c r="BH32" s="6">
        <f t="shared" si="61"/>
        <v>46170</v>
      </c>
      <c r="BI32" s="11">
        <f t="shared" si="62"/>
        <v>0</v>
      </c>
      <c r="BJ32" s="11">
        <f t="shared" si="63"/>
        <v>0</v>
      </c>
      <c r="BK32" s="7" t="str">
        <f t="shared" si="17"/>
        <v/>
      </c>
      <c r="BL32" s="7"/>
      <c r="BM32" s="39" t="str">
        <f t="shared" si="18"/>
        <v/>
      </c>
      <c r="BN32" s="8" t="e">
        <f t="shared" si="40"/>
        <v>#NAME?</v>
      </c>
      <c r="BO32" s="7"/>
      <c r="BP32" s="8" t="e">
        <f t="shared" si="41"/>
        <v>#NAME?</v>
      </c>
      <c r="BQ32" s="7"/>
      <c r="BR32" s="8" t="e">
        <f t="shared" si="42"/>
        <v>#NAME?</v>
      </c>
      <c r="BT32" s="5" t="str">
        <f t="shared" si="19"/>
        <v>D</v>
      </c>
      <c r="BU32" s="5">
        <f t="shared" si="20"/>
        <v>0</v>
      </c>
      <c r="BV32" s="6">
        <f t="shared" si="64"/>
        <v>46201</v>
      </c>
      <c r="BW32" s="11">
        <f t="shared" si="65"/>
        <v>0</v>
      </c>
      <c r="BX32" s="11">
        <f t="shared" si="66"/>
        <v>0</v>
      </c>
      <c r="BY32" s="7" t="str">
        <f t="shared" si="21"/>
        <v/>
      </c>
      <c r="BZ32" s="7"/>
      <c r="CA32" s="39" t="str">
        <f t="shared" si="22"/>
        <v/>
      </c>
      <c r="CB32" s="8" t="e">
        <f t="shared" si="43"/>
        <v>#NAME?</v>
      </c>
      <c r="CC32" s="7"/>
      <c r="CD32" s="8" t="e">
        <f t="shared" si="44"/>
        <v>#NAME?</v>
      </c>
      <c r="CE32" s="7"/>
      <c r="CF32" s="8" t="e">
        <f t="shared" si="45"/>
        <v>#NAME?</v>
      </c>
      <c r="CH32" s="5" t="str">
        <f t="shared" si="23"/>
        <v>M</v>
      </c>
      <c r="CI32" s="5">
        <f t="shared" si="24"/>
        <v>1</v>
      </c>
      <c r="CJ32" s="6">
        <f t="shared" si="67"/>
        <v>46231</v>
      </c>
      <c r="CK32" s="11">
        <f t="shared" si="68"/>
        <v>0</v>
      </c>
      <c r="CL32" s="11">
        <f t="shared" si="69"/>
        <v>0</v>
      </c>
      <c r="CM32" s="7" t="str">
        <f t="shared" si="25"/>
        <v/>
      </c>
      <c r="CN32" s="7"/>
      <c r="CO32" s="39" t="str">
        <f t="shared" si="26"/>
        <v/>
      </c>
      <c r="CP32" s="8" t="e">
        <f t="shared" si="46"/>
        <v>#NAME?</v>
      </c>
      <c r="CQ32" s="7"/>
      <c r="CR32" s="8" t="e">
        <f t="shared" si="47"/>
        <v>#NAME?</v>
      </c>
      <c r="CS32" s="7"/>
      <c r="CT32" s="8" t="e">
        <f t="shared" si="48"/>
        <v>#NAME?</v>
      </c>
    </row>
    <row r="33" spans="2:99" ht="20.149999999999999" customHeight="1" x14ac:dyDescent="0.25">
      <c r="B33" s="5" t="str">
        <f t="shared" si="0"/>
        <v>J</v>
      </c>
      <c r="C33" s="5">
        <f t="shared" si="1"/>
        <v>1</v>
      </c>
      <c r="D33" s="6">
        <f t="shared" si="49"/>
        <v>46051</v>
      </c>
      <c r="E33" s="11">
        <f t="shared" si="50"/>
        <v>0</v>
      </c>
      <c r="F33" s="11">
        <f t="shared" si="51"/>
        <v>0</v>
      </c>
      <c r="G33" s="7" t="str">
        <f t="shared" si="2"/>
        <v/>
      </c>
      <c r="H33" s="7"/>
      <c r="I33" s="39" t="str">
        <f t="shared" si="27"/>
        <v/>
      </c>
      <c r="J33" s="8" t="e">
        <f t="shared" si="28"/>
        <v>#NAME?</v>
      </c>
      <c r="K33" s="7"/>
      <c r="L33" s="8" t="e">
        <f t="shared" si="29"/>
        <v>#NAME?</v>
      </c>
      <c r="M33" s="7"/>
      <c r="N33" s="8" t="e">
        <f t="shared" si="30"/>
        <v>#NAME?</v>
      </c>
      <c r="P33" s="5" t="str">
        <f t="shared" si="3"/>
        <v>D</v>
      </c>
      <c r="Q33" s="5">
        <f t="shared" si="4"/>
        <v>0</v>
      </c>
      <c r="R33" s="6">
        <f t="shared" si="52"/>
        <v>46082</v>
      </c>
      <c r="S33" s="11">
        <f t="shared" si="53"/>
        <v>0</v>
      </c>
      <c r="T33" s="11">
        <f t="shared" si="54"/>
        <v>0</v>
      </c>
      <c r="U33" s="7" t="str">
        <f t="shared" si="5"/>
        <v/>
      </c>
      <c r="V33" s="7"/>
      <c r="W33" s="39" t="str">
        <f t="shared" si="6"/>
        <v/>
      </c>
      <c r="X33" s="8" t="e">
        <f t="shared" si="31"/>
        <v>#NAME?</v>
      </c>
      <c r="Y33" s="7"/>
      <c r="Z33" s="8" t="e">
        <f t="shared" si="32"/>
        <v>#NAME?</v>
      </c>
      <c r="AA33" s="7"/>
      <c r="AB33" s="8" t="e">
        <f t="shared" si="33"/>
        <v>#NAME?</v>
      </c>
      <c r="AD33" s="5" t="str">
        <f t="shared" si="7"/>
        <v>D</v>
      </c>
      <c r="AE33" s="5">
        <f t="shared" si="8"/>
        <v>0</v>
      </c>
      <c r="AF33" s="6">
        <f t="shared" si="55"/>
        <v>46110</v>
      </c>
      <c r="AG33" s="11">
        <f t="shared" si="56"/>
        <v>0</v>
      </c>
      <c r="AH33" s="11">
        <f t="shared" si="57"/>
        <v>0</v>
      </c>
      <c r="AI33" s="7" t="str">
        <f t="shared" si="9"/>
        <v/>
      </c>
      <c r="AJ33" s="7"/>
      <c r="AK33" s="39" t="str">
        <f t="shared" si="10"/>
        <v/>
      </c>
      <c r="AL33" s="8" t="e">
        <f t="shared" si="34"/>
        <v>#NAME?</v>
      </c>
      <c r="AM33" s="7"/>
      <c r="AN33" s="8" t="e">
        <f t="shared" si="35"/>
        <v>#NAME?</v>
      </c>
      <c r="AO33" s="7"/>
      <c r="AP33" s="8" t="e">
        <f t="shared" si="36"/>
        <v>#NAME?</v>
      </c>
      <c r="AR33" s="5" t="str">
        <f t="shared" si="11"/>
        <v>M</v>
      </c>
      <c r="AS33" s="5">
        <f t="shared" si="12"/>
        <v>1</v>
      </c>
      <c r="AT33" s="6">
        <f t="shared" si="58"/>
        <v>46141</v>
      </c>
      <c r="AU33" s="11">
        <f t="shared" si="59"/>
        <v>0</v>
      </c>
      <c r="AV33" s="11">
        <f t="shared" si="60"/>
        <v>0</v>
      </c>
      <c r="AW33" s="7" t="str">
        <f t="shared" si="13"/>
        <v/>
      </c>
      <c r="AX33" s="7"/>
      <c r="AY33" s="39" t="str">
        <f t="shared" si="14"/>
        <v>18</v>
      </c>
      <c r="AZ33" s="8" t="e">
        <f t="shared" si="37"/>
        <v>#NAME?</v>
      </c>
      <c r="BA33" s="7"/>
      <c r="BB33" s="8" t="e">
        <f t="shared" si="38"/>
        <v>#NAME?</v>
      </c>
      <c r="BC33" s="7"/>
      <c r="BD33" s="8" t="e">
        <f t="shared" si="39"/>
        <v>#NAME?</v>
      </c>
      <c r="BF33" s="5" t="str">
        <f t="shared" si="15"/>
        <v>V</v>
      </c>
      <c r="BG33" s="5">
        <f t="shared" si="16"/>
        <v>1</v>
      </c>
      <c r="BH33" s="6">
        <f t="shared" si="61"/>
        <v>46171</v>
      </c>
      <c r="BI33" s="11">
        <f t="shared" si="62"/>
        <v>0</v>
      </c>
      <c r="BJ33" s="11">
        <f t="shared" si="63"/>
        <v>0</v>
      </c>
      <c r="BK33" s="7" t="str">
        <f t="shared" si="17"/>
        <v/>
      </c>
      <c r="BL33" s="7"/>
      <c r="BM33" s="39" t="str">
        <f t="shared" si="18"/>
        <v/>
      </c>
      <c r="BN33" s="8" t="e">
        <f t="shared" si="40"/>
        <v>#NAME?</v>
      </c>
      <c r="BO33" s="7"/>
      <c r="BP33" s="8" t="e">
        <f t="shared" si="41"/>
        <v>#NAME?</v>
      </c>
      <c r="BQ33" s="7"/>
      <c r="BR33" s="8" t="e">
        <f t="shared" si="42"/>
        <v>#NAME?</v>
      </c>
      <c r="BT33" s="5" t="str">
        <f t="shared" si="19"/>
        <v>L</v>
      </c>
      <c r="BU33" s="5">
        <f t="shared" si="20"/>
        <v>1</v>
      </c>
      <c r="BV33" s="6">
        <f t="shared" si="64"/>
        <v>46202</v>
      </c>
      <c r="BW33" s="11">
        <f t="shared" si="65"/>
        <v>0</v>
      </c>
      <c r="BX33" s="11">
        <f t="shared" si="66"/>
        <v>0</v>
      </c>
      <c r="BY33" s="7" t="str">
        <f t="shared" si="21"/>
        <v/>
      </c>
      <c r="BZ33" s="7"/>
      <c r="CA33" s="39" t="str">
        <f t="shared" si="22"/>
        <v/>
      </c>
      <c r="CB33" s="8" t="e">
        <f t="shared" si="43"/>
        <v>#NAME?</v>
      </c>
      <c r="CC33" s="7"/>
      <c r="CD33" s="8" t="e">
        <f t="shared" si="44"/>
        <v>#NAME?</v>
      </c>
      <c r="CE33" s="7"/>
      <c r="CF33" s="8" t="e">
        <f t="shared" si="45"/>
        <v>#NAME?</v>
      </c>
      <c r="CH33" s="5" t="str">
        <f t="shared" si="23"/>
        <v>M</v>
      </c>
      <c r="CI33" s="5">
        <f t="shared" si="24"/>
        <v>1</v>
      </c>
      <c r="CJ33" s="6">
        <f t="shared" si="67"/>
        <v>46232</v>
      </c>
      <c r="CK33" s="11">
        <f t="shared" si="68"/>
        <v>0</v>
      </c>
      <c r="CL33" s="11">
        <f t="shared" si="69"/>
        <v>0</v>
      </c>
      <c r="CM33" s="7" t="str">
        <f t="shared" si="25"/>
        <v/>
      </c>
      <c r="CN33" s="7"/>
      <c r="CO33" s="39" t="str">
        <f t="shared" si="26"/>
        <v>31</v>
      </c>
      <c r="CP33" s="8" t="e">
        <f t="shared" si="46"/>
        <v>#NAME?</v>
      </c>
      <c r="CQ33" s="7"/>
      <c r="CR33" s="8" t="e">
        <f t="shared" si="47"/>
        <v>#NAME?</v>
      </c>
      <c r="CS33" s="7"/>
      <c r="CT33" s="8" t="e">
        <f t="shared" si="48"/>
        <v>#NAME?</v>
      </c>
    </row>
    <row r="34" spans="2:99" ht="20.149999999999999" customHeight="1" x14ac:dyDescent="0.25">
      <c r="B34" s="5" t="str">
        <f t="shared" si="0"/>
        <v>V</v>
      </c>
      <c r="C34" s="5">
        <f t="shared" si="1"/>
        <v>1</v>
      </c>
      <c r="D34" s="6">
        <f t="shared" si="49"/>
        <v>46052</v>
      </c>
      <c r="E34" s="11">
        <f t="shared" si="50"/>
        <v>0</v>
      </c>
      <c r="F34" s="11">
        <f t="shared" si="51"/>
        <v>0</v>
      </c>
      <c r="G34" s="7" t="str">
        <f t="shared" si="2"/>
        <v/>
      </c>
      <c r="H34" s="7"/>
      <c r="I34" s="39" t="str">
        <f t="shared" si="27"/>
        <v/>
      </c>
      <c r="J34" s="8" t="e">
        <f t="shared" si="28"/>
        <v>#NAME?</v>
      </c>
      <c r="K34" s="7"/>
      <c r="L34" s="8" t="e">
        <f t="shared" si="29"/>
        <v>#NAME?</v>
      </c>
      <c r="M34" s="7"/>
      <c r="N34" s="8" t="e">
        <f t="shared" si="30"/>
        <v>#NAME?</v>
      </c>
      <c r="P34" s="5" t="str">
        <f t="shared" si="3"/>
        <v>L</v>
      </c>
      <c r="Q34" s="5">
        <f t="shared" si="4"/>
        <v>1</v>
      </c>
      <c r="R34" s="6">
        <f t="shared" si="52"/>
        <v>46083</v>
      </c>
      <c r="S34" s="11">
        <f t="shared" si="53"/>
        <v>0</v>
      </c>
      <c r="T34" s="11">
        <f t="shared" si="54"/>
        <v>0</v>
      </c>
      <c r="U34" s="7" t="str">
        <f t="shared" si="5"/>
        <v/>
      </c>
      <c r="V34" s="7"/>
      <c r="W34" s="39" t="str">
        <f t="shared" si="6"/>
        <v/>
      </c>
      <c r="X34" s="8" t="e">
        <f t="shared" si="31"/>
        <v>#NAME?</v>
      </c>
      <c r="Y34" s="7"/>
      <c r="Z34" s="8" t="e">
        <f t="shared" si="32"/>
        <v>#NAME?</v>
      </c>
      <c r="AA34" s="7"/>
      <c r="AB34" s="8" t="e">
        <f t="shared" si="33"/>
        <v>#NAME?</v>
      </c>
      <c r="AD34" s="5" t="str">
        <f t="shared" si="7"/>
        <v>L</v>
      </c>
      <c r="AE34" s="5">
        <f t="shared" si="8"/>
        <v>1</v>
      </c>
      <c r="AF34" s="6">
        <f t="shared" si="55"/>
        <v>46111</v>
      </c>
      <c r="AG34" s="11">
        <f t="shared" si="56"/>
        <v>0</v>
      </c>
      <c r="AH34" s="11">
        <f t="shared" si="57"/>
        <v>0</v>
      </c>
      <c r="AI34" s="7" t="str">
        <f t="shared" si="9"/>
        <v/>
      </c>
      <c r="AJ34" s="7"/>
      <c r="AK34" s="39" t="str">
        <f t="shared" si="10"/>
        <v/>
      </c>
      <c r="AL34" s="8" t="e">
        <f t="shared" si="34"/>
        <v>#NAME?</v>
      </c>
      <c r="AM34" s="7"/>
      <c r="AN34" s="8" t="e">
        <f t="shared" si="35"/>
        <v>#NAME?</v>
      </c>
      <c r="AO34" s="7"/>
      <c r="AP34" s="8" t="e">
        <f t="shared" si="36"/>
        <v>#NAME?</v>
      </c>
      <c r="AR34" s="5" t="str">
        <f t="shared" si="11"/>
        <v>J</v>
      </c>
      <c r="AS34" s="5">
        <f t="shared" si="12"/>
        <v>1</v>
      </c>
      <c r="AT34" s="6">
        <f t="shared" si="58"/>
        <v>46142</v>
      </c>
      <c r="AU34" s="11">
        <f t="shared" si="59"/>
        <v>0</v>
      </c>
      <c r="AV34" s="11">
        <f t="shared" si="60"/>
        <v>0</v>
      </c>
      <c r="AW34" s="7" t="str">
        <f t="shared" si="13"/>
        <v/>
      </c>
      <c r="AX34" s="7"/>
      <c r="AY34" s="39" t="str">
        <f t="shared" si="14"/>
        <v/>
      </c>
      <c r="AZ34" s="8" t="e">
        <f t="shared" si="37"/>
        <v>#NAME?</v>
      </c>
      <c r="BA34" s="7"/>
      <c r="BB34" s="8" t="e">
        <f t="shared" si="38"/>
        <v>#NAME?</v>
      </c>
      <c r="BC34" s="7"/>
      <c r="BD34" s="8" t="e">
        <f t="shared" si="39"/>
        <v>#NAME?</v>
      </c>
      <c r="BF34" s="5" t="str">
        <f t="shared" si="15"/>
        <v>S</v>
      </c>
      <c r="BG34" s="5">
        <f t="shared" si="16"/>
        <v>0</v>
      </c>
      <c r="BH34" s="6">
        <f t="shared" si="61"/>
        <v>46172</v>
      </c>
      <c r="BI34" s="11">
        <f t="shared" si="62"/>
        <v>0</v>
      </c>
      <c r="BJ34" s="11">
        <f t="shared" si="63"/>
        <v>0</v>
      </c>
      <c r="BK34" s="7" t="str">
        <f t="shared" si="17"/>
        <v/>
      </c>
      <c r="BL34" s="7"/>
      <c r="BM34" s="39" t="str">
        <f t="shared" si="18"/>
        <v/>
      </c>
      <c r="BN34" s="8" t="e">
        <f t="shared" si="40"/>
        <v>#NAME?</v>
      </c>
      <c r="BO34" s="7"/>
      <c r="BP34" s="8" t="e">
        <f t="shared" si="41"/>
        <v>#NAME?</v>
      </c>
      <c r="BQ34" s="7"/>
      <c r="BR34" s="8" t="e">
        <f t="shared" si="42"/>
        <v>#NAME?</v>
      </c>
      <c r="BT34" s="5" t="str">
        <f t="shared" si="19"/>
        <v>M</v>
      </c>
      <c r="BU34" s="5">
        <f t="shared" si="20"/>
        <v>1</v>
      </c>
      <c r="BV34" s="6">
        <f t="shared" si="64"/>
        <v>46203</v>
      </c>
      <c r="BW34" s="11">
        <f t="shared" si="65"/>
        <v>0</v>
      </c>
      <c r="BX34" s="11">
        <f t="shared" si="66"/>
        <v>0</v>
      </c>
      <c r="BY34" s="7" t="str">
        <f t="shared" si="21"/>
        <v/>
      </c>
      <c r="BZ34" s="7"/>
      <c r="CA34" s="39" t="str">
        <f t="shared" si="22"/>
        <v/>
      </c>
      <c r="CB34" s="8" t="e">
        <f t="shared" si="43"/>
        <v>#NAME?</v>
      </c>
      <c r="CC34" s="7"/>
      <c r="CD34" s="8" t="e">
        <f t="shared" si="44"/>
        <v>#NAME?</v>
      </c>
      <c r="CE34" s="7"/>
      <c r="CF34" s="8" t="e">
        <f t="shared" si="45"/>
        <v>#NAME?</v>
      </c>
      <c r="CH34" s="5" t="str">
        <f t="shared" si="23"/>
        <v>J</v>
      </c>
      <c r="CI34" s="5">
        <f t="shared" si="24"/>
        <v>1</v>
      </c>
      <c r="CJ34" s="6">
        <f t="shared" si="67"/>
        <v>46233</v>
      </c>
      <c r="CK34" s="11">
        <f t="shared" si="68"/>
        <v>0</v>
      </c>
      <c r="CL34" s="11">
        <f t="shared" si="69"/>
        <v>0</v>
      </c>
      <c r="CM34" s="7" t="str">
        <f t="shared" si="25"/>
        <v/>
      </c>
      <c r="CN34" s="7"/>
      <c r="CO34" s="39" t="str">
        <f t="shared" si="26"/>
        <v/>
      </c>
      <c r="CP34" s="8" t="e">
        <f t="shared" si="46"/>
        <v>#NAME?</v>
      </c>
      <c r="CQ34" s="7"/>
      <c r="CR34" s="8" t="e">
        <f t="shared" si="47"/>
        <v>#NAME?</v>
      </c>
      <c r="CS34" s="7"/>
      <c r="CT34" s="8" t="e">
        <f t="shared" si="48"/>
        <v>#NAME?</v>
      </c>
    </row>
    <row r="35" spans="2:99" ht="20.149999999999999" customHeight="1" x14ac:dyDescent="0.25">
      <c r="B35" s="5" t="str">
        <f t="shared" si="0"/>
        <v>S</v>
      </c>
      <c r="C35" s="5">
        <f t="shared" si="1"/>
        <v>0</v>
      </c>
      <c r="D35" s="6">
        <f t="shared" si="49"/>
        <v>46053</v>
      </c>
      <c r="E35" s="11">
        <f t="shared" si="50"/>
        <v>0</v>
      </c>
      <c r="F35" s="11">
        <f t="shared" si="51"/>
        <v>0</v>
      </c>
      <c r="G35" s="7" t="str">
        <f t="shared" si="2"/>
        <v/>
      </c>
      <c r="H35" s="7"/>
      <c r="I35" s="39" t="str">
        <f t="shared" si="27"/>
        <v/>
      </c>
      <c r="J35" s="8" t="e">
        <f t="shared" si="28"/>
        <v>#NAME?</v>
      </c>
      <c r="K35" s="7"/>
      <c r="L35" s="8" t="e">
        <f t="shared" si="29"/>
        <v>#NAME?</v>
      </c>
      <c r="M35" s="7"/>
      <c r="N35" s="8" t="e">
        <f t="shared" si="30"/>
        <v>#NAME?</v>
      </c>
      <c r="P35" s="5" t="str">
        <f t="shared" si="3"/>
        <v>M</v>
      </c>
      <c r="Q35" s="5">
        <f t="shared" si="4"/>
        <v>1</v>
      </c>
      <c r="R35" s="6">
        <f t="shared" si="52"/>
        <v>46084</v>
      </c>
      <c r="S35" s="11">
        <f t="shared" si="53"/>
        <v>0</v>
      </c>
      <c r="T35" s="11">
        <f t="shared" si="54"/>
        <v>0</v>
      </c>
      <c r="U35" s="7" t="str">
        <f t="shared" si="5"/>
        <v/>
      </c>
      <c r="V35" s="7"/>
      <c r="W35" s="39" t="str">
        <f t="shared" si="6"/>
        <v/>
      </c>
      <c r="X35" s="8" t="e">
        <f t="shared" si="31"/>
        <v>#NAME?</v>
      </c>
      <c r="Y35" s="7"/>
      <c r="Z35" s="8" t="e">
        <f t="shared" si="32"/>
        <v>#NAME?</v>
      </c>
      <c r="AA35" s="7"/>
      <c r="AB35" s="8" t="e">
        <f t="shared" si="33"/>
        <v>#NAME?</v>
      </c>
      <c r="AD35" s="5" t="str">
        <f t="shared" si="7"/>
        <v>M</v>
      </c>
      <c r="AE35" s="5">
        <f t="shared" si="8"/>
        <v>1</v>
      </c>
      <c r="AF35" s="6">
        <f t="shared" si="55"/>
        <v>46112</v>
      </c>
      <c r="AG35" s="11">
        <f t="shared" si="56"/>
        <v>0</v>
      </c>
      <c r="AH35" s="11">
        <f t="shared" si="57"/>
        <v>0</v>
      </c>
      <c r="AI35" s="7" t="str">
        <f t="shared" si="9"/>
        <v/>
      </c>
      <c r="AJ35" s="7"/>
      <c r="AK35" s="39" t="str">
        <f t="shared" si="10"/>
        <v/>
      </c>
      <c r="AL35" s="8" t="e">
        <f t="shared" si="34"/>
        <v>#NAME?</v>
      </c>
      <c r="AM35" s="7"/>
      <c r="AN35" s="8" t="e">
        <f t="shared" si="35"/>
        <v>#NAME?</v>
      </c>
      <c r="AO35" s="7"/>
      <c r="AP35" s="8" t="e">
        <f t="shared" si="36"/>
        <v>#NAME?</v>
      </c>
      <c r="AR35" s="5" t="str">
        <f t="shared" si="11"/>
        <v>V</v>
      </c>
      <c r="AS35" s="5">
        <f t="shared" si="12"/>
        <v>0</v>
      </c>
      <c r="AT35" s="6">
        <f t="shared" si="58"/>
        <v>46143</v>
      </c>
      <c r="AU35" s="11">
        <f t="shared" si="59"/>
        <v>0</v>
      </c>
      <c r="AV35" s="11">
        <f t="shared" si="60"/>
        <v>0</v>
      </c>
      <c r="AW35" s="7" t="str">
        <f t="shared" si="13"/>
        <v>F. TRAVAIL</v>
      </c>
      <c r="AX35" s="7"/>
      <c r="AY35" s="39" t="str">
        <f t="shared" si="14"/>
        <v/>
      </c>
      <c r="AZ35" s="8" t="e">
        <f t="shared" si="37"/>
        <v>#NAME?</v>
      </c>
      <c r="BA35" s="7"/>
      <c r="BB35" s="8" t="e">
        <f t="shared" si="38"/>
        <v>#NAME?</v>
      </c>
      <c r="BC35" s="7"/>
      <c r="BD35" s="8" t="e">
        <f t="shared" si="39"/>
        <v>#NAME?</v>
      </c>
      <c r="BF35" s="5" t="str">
        <f t="shared" si="15"/>
        <v>D</v>
      </c>
      <c r="BG35" s="5">
        <f t="shared" si="16"/>
        <v>0</v>
      </c>
      <c r="BH35" s="6">
        <f t="shared" si="61"/>
        <v>46173</v>
      </c>
      <c r="BI35" s="11">
        <f t="shared" si="62"/>
        <v>0</v>
      </c>
      <c r="BJ35" s="11">
        <f t="shared" si="63"/>
        <v>0</v>
      </c>
      <c r="BK35" s="7" t="str">
        <f t="shared" si="17"/>
        <v/>
      </c>
      <c r="BL35" s="7"/>
      <c r="BM35" s="39" t="str">
        <f t="shared" si="18"/>
        <v/>
      </c>
      <c r="BN35" s="8" t="e">
        <f t="shared" si="40"/>
        <v>#NAME?</v>
      </c>
      <c r="BO35" s="7"/>
      <c r="BP35" s="8" t="e">
        <f t="shared" si="41"/>
        <v>#NAME?</v>
      </c>
      <c r="BQ35" s="7"/>
      <c r="BR35" s="8" t="e">
        <f t="shared" si="42"/>
        <v>#NAME?</v>
      </c>
      <c r="BT35" s="5" t="str">
        <f t="shared" si="19"/>
        <v>M</v>
      </c>
      <c r="BU35" s="5">
        <f t="shared" si="20"/>
        <v>1</v>
      </c>
      <c r="BV35" s="6">
        <f t="shared" si="64"/>
        <v>46204</v>
      </c>
      <c r="BW35" s="11">
        <f t="shared" si="65"/>
        <v>0</v>
      </c>
      <c r="BX35" s="11">
        <f t="shared" si="66"/>
        <v>0</v>
      </c>
      <c r="BY35" s="7" t="str">
        <f t="shared" si="21"/>
        <v/>
      </c>
      <c r="BZ35" s="7"/>
      <c r="CA35" s="39" t="str">
        <f t="shared" si="22"/>
        <v>27</v>
      </c>
      <c r="CB35" s="8" t="e">
        <f t="shared" si="43"/>
        <v>#NAME?</v>
      </c>
      <c r="CC35" s="7"/>
      <c r="CD35" s="8" t="e">
        <f t="shared" si="44"/>
        <v>#NAME?</v>
      </c>
      <c r="CE35" s="7"/>
      <c r="CF35" s="8" t="e">
        <f t="shared" si="45"/>
        <v>#NAME?</v>
      </c>
      <c r="CH35" s="5" t="str">
        <f t="shared" si="23"/>
        <v>V</v>
      </c>
      <c r="CI35" s="5">
        <f t="shared" si="24"/>
        <v>1</v>
      </c>
      <c r="CJ35" s="6">
        <f t="shared" si="67"/>
        <v>46234</v>
      </c>
      <c r="CK35" s="11">
        <f t="shared" si="68"/>
        <v>0</v>
      </c>
      <c r="CL35" s="11">
        <f t="shared" si="69"/>
        <v>0</v>
      </c>
      <c r="CM35" s="7" t="str">
        <f t="shared" si="25"/>
        <v/>
      </c>
      <c r="CN35" s="7"/>
      <c r="CO35" s="39" t="str">
        <f t="shared" si="26"/>
        <v/>
      </c>
      <c r="CP35" s="8" t="e">
        <f t="shared" si="46"/>
        <v>#NAME?</v>
      </c>
      <c r="CQ35" s="7"/>
      <c r="CR35" s="8" t="e">
        <f t="shared" si="47"/>
        <v>#NAME?</v>
      </c>
      <c r="CS35" s="7"/>
      <c r="CT35" s="8" t="e">
        <f t="shared" si="48"/>
        <v>#NAME?</v>
      </c>
    </row>
    <row r="36" spans="2:99" ht="20.149999999999999" customHeight="1" x14ac:dyDescent="0.25"/>
    <row r="37" spans="2:99" s="21" customFormat="1" ht="10" customHeight="1" x14ac:dyDescent="0.25">
      <c r="B37" s="28" t="s">
        <v>6</v>
      </c>
      <c r="C37" s="28"/>
      <c r="D37" s="28"/>
      <c r="E37" s="25"/>
      <c r="F37" s="26"/>
      <c r="G37" s="25" t="s">
        <v>18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F37" s="22"/>
      <c r="AG37" s="23"/>
      <c r="AH37" s="24"/>
      <c r="AI37" s="24"/>
      <c r="AJ37" s="24"/>
      <c r="AK37" s="26"/>
      <c r="AL37" s="24"/>
      <c r="AM37" s="24"/>
      <c r="AN37" s="24"/>
      <c r="AO37" s="24"/>
      <c r="AP37" s="24"/>
      <c r="AQ37" s="24"/>
      <c r="AR37" s="29" t="s">
        <v>7</v>
      </c>
      <c r="AS37" s="29"/>
      <c r="AT37" s="29"/>
      <c r="AU37" s="25"/>
      <c r="AV37"/>
      <c r="AW37" s="25" t="s">
        <v>17</v>
      </c>
      <c r="AX37"/>
      <c r="AY37" s="26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 s="26"/>
      <c r="BN37"/>
      <c r="BO37"/>
      <c r="BP37"/>
      <c r="BQ37"/>
      <c r="BR37"/>
      <c r="BX37" s="24"/>
      <c r="BY37" s="24"/>
      <c r="BZ37" s="24"/>
      <c r="CA37" s="26"/>
      <c r="CB37" s="24"/>
      <c r="CC37" s="24"/>
      <c r="CD37" s="24"/>
      <c r="CE37" s="24"/>
      <c r="CF37" s="24"/>
      <c r="CG37" s="24"/>
      <c r="CH37" s="30" t="s">
        <v>8</v>
      </c>
      <c r="CI37" s="30"/>
      <c r="CJ37" s="30"/>
      <c r="CK37" s="25"/>
      <c r="CL37" s="26"/>
      <c r="CM37" s="25" t="s">
        <v>16</v>
      </c>
      <c r="CN37" s="26"/>
      <c r="CO37" s="26"/>
      <c r="CP37" s="26"/>
      <c r="CQ37" s="26"/>
      <c r="CR37" s="26"/>
      <c r="CS37" s="26"/>
      <c r="CT37" s="26"/>
    </row>
    <row r="38" spans="2:99" ht="8.15" customHeight="1" x14ac:dyDescent="0.25"/>
    <row r="39" spans="2:99" ht="10" customHeight="1" x14ac:dyDescent="0.25"/>
    <row r="40" spans="2:99" ht="28" customHeight="1" x14ac:dyDescent="0.25">
      <c r="B40" s="15" t="str">
        <f>UPPER(TEXT(D41,"mmmm"))&amp;IF(YEAR(CJ5)&lt;&gt;YEAR(D41)," "&amp;YEAR(D41),"")</f>
        <v>JUILLET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4"/>
      <c r="P40" s="15" t="str">
        <f>UPPER(TEXT(R41,"mmmm"))&amp;IF(YEAR(D41)&lt;&gt;YEAR(R41)," "&amp;YEAR(R41),"")</f>
        <v>AOÛT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4"/>
      <c r="AD40" s="15" t="str">
        <f>UPPER(TEXT(AF41,"mmmm"))&amp;IF(YEAR(R41)&lt;&gt;YEAR(AF41)," "&amp;YEAR(AF41),"")</f>
        <v>SEPTEMBRE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Q40" s="4"/>
      <c r="AR40" s="18" t="str">
        <f>UPPER(TEXT(AT41,"mmmm"))&amp;IF(YEAR(AF41)&lt;&gt;YEAR(AT41)," "&amp;YEAR(AT41),"")</f>
        <v>OCTOBRE</v>
      </c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0"/>
      <c r="BE40" s="4"/>
      <c r="BF40" s="18" t="str">
        <f>UPPER(TEXT(BH41,"mmmm"))&amp;IF(YEAR(AT41)&lt;&gt;YEAR(BH41)," "&amp;YEAR(BH41),"")</f>
        <v>NOVEMBRE</v>
      </c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0"/>
      <c r="BS40" s="4"/>
      <c r="BT40" s="18" t="str">
        <f>UPPER(TEXT(BV41,"mmmm"))&amp;IF(YEAR(BH41)&lt;&gt;YEAR(BV41)," "&amp;YEAR(BV41),"")</f>
        <v>DÉCEMBRE</v>
      </c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20"/>
      <c r="CG40" s="4"/>
      <c r="CH40" s="2" t="str">
        <f>UPPER(TEXT(CJ41,"mmmm"))&amp;IF(YEAR(BV41)&lt;&gt;YEAR(CJ41)," "&amp;YEAR(CJ41),"")</f>
        <v>JANVIER 2027</v>
      </c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10"/>
      <c r="CU40" s="4"/>
    </row>
    <row r="41" spans="2:99" ht="20.149999999999999" customHeight="1" x14ac:dyDescent="0.25">
      <c r="B41" s="5" t="str">
        <f>CH5</f>
        <v>M</v>
      </c>
      <c r="C41" s="5">
        <f>CI5</f>
        <v>1</v>
      </c>
      <c r="D41" s="6">
        <f>CJ5</f>
        <v>46204</v>
      </c>
      <c r="E41" s="11">
        <f>CK5</f>
        <v>0</v>
      </c>
      <c r="F41" s="11">
        <f>CL5</f>
        <v>0</v>
      </c>
      <c r="G41" s="7" t="str">
        <f>IF(CM5="","",CM5)</f>
        <v/>
      </c>
      <c r="H41" s="7"/>
      <c r="I41" s="39" t="str">
        <f>IF(CO5="","",CO5)</f>
        <v>27</v>
      </c>
      <c r="J41" s="8" t="e">
        <f>CP5</f>
        <v>#NAME?</v>
      </c>
      <c r="K41" s="7"/>
      <c r="L41" s="8" t="e">
        <f>CR5</f>
        <v>#NAME?</v>
      </c>
      <c r="M41" s="7"/>
      <c r="N41" s="8" t="e">
        <f>CT5</f>
        <v>#NAME?</v>
      </c>
      <c r="P41" s="5" t="str">
        <f t="shared" ref="P41:P71" si="70">VLOOKUP(WEEKDAY(R41,2),param_jours_semaine,2,FALSE)</f>
        <v>S</v>
      </c>
      <c r="Q41" s="5">
        <f t="shared" ref="Q41:Q71" si="71">NETWORKDAYS(R41,R41,param_jours_feries)</f>
        <v>0</v>
      </c>
      <c r="R41" s="6">
        <f>EDATE(D41,1)</f>
        <v>46235</v>
      </c>
      <c r="S41" s="11">
        <f>IF(NOT(ISNA(VLOOKUP(R41,conges_matin,2,FALSE))),VLOOKUP(R41,conges_matin,2,FALSE),MAX(0,E71-1))</f>
        <v>0</v>
      </c>
      <c r="T41" s="11">
        <f>IF(NOT(ISNA(VLOOKUP(R41,conges_soir,2,FALSE))),VLOOKUP(R41,conges_soir,2,FALSE),MAX(0,F71-1))</f>
        <v>0</v>
      </c>
      <c r="U41" s="7" t="str">
        <f t="shared" ref="U41:U71" si="72">IF(NOT(ISNA(VLOOKUP(R41,param_jours_feries_libelles,2,FALSE))),UPPER(VLOOKUP(R41,param_jours_feries_libelles,2,FALSE)),"")</f>
        <v/>
      </c>
      <c r="V41" s="7"/>
      <c r="W41" s="39" t="str">
        <f t="shared" ref="W41:W71" si="73">IF(WEEKDAY(R41,2)=3,TEXT(((R41-WEEKDAY(R41,2)+1)-(DATE(YEAR(R41-WEEKDAY(R41,2)+4),1,4)-WEEKDAY(DATE(YEAR(R41-WEEKDAY(R41,2)+4),1,4),2)+1))/7+1,"0"),"")</f>
        <v/>
      </c>
      <c r="X41" s="8" t="e">
        <f>IF(NOT(ISNA(VLOOKUP(1&amp;R41,param_vacances,7,FALSE))),VLOOKUP(1&amp;R41,param_vacances,7,FALSE)+1,MAX(0,J71-1))</f>
        <v>#NAME?</v>
      </c>
      <c r="Y41" s="7"/>
      <c r="Z41" s="8" t="e">
        <f>IF(NOT(ISNA(VLOOKUP(2&amp;R41,param_vacances,7,FALSE))),VLOOKUP(2&amp;R41,param_vacances,7,FALSE)+1,MAX(0,L71-1))</f>
        <v>#NAME?</v>
      </c>
      <c r="AA41" s="7"/>
      <c r="AB41" s="8" t="e">
        <f>IF(NOT(ISNA(VLOOKUP(3&amp;R41,param_vacances,7,FALSE))),VLOOKUP(3&amp;R41,param_vacances,7,FALSE)+1,MAX(0,N71-1))</f>
        <v>#NAME?</v>
      </c>
      <c r="AD41" s="5" t="str">
        <f t="shared" ref="AD41:AD71" si="74">VLOOKUP(WEEKDAY(AF41,2),param_jours_semaine,2,FALSE)</f>
        <v>M</v>
      </c>
      <c r="AE41" s="5">
        <f t="shared" ref="AE41:AE71" si="75">NETWORKDAYS(AF41,AF41,param_jours_feries)</f>
        <v>1</v>
      </c>
      <c r="AF41" s="6">
        <f>EDATE(R41,1)</f>
        <v>46266</v>
      </c>
      <c r="AG41" s="11">
        <f>IF(NOT(ISNA(VLOOKUP(AF41,conges_matin,2,FALSE))),VLOOKUP(AF41,conges_matin,2,FALSE),MAX(0,S71-1))</f>
        <v>0</v>
      </c>
      <c r="AH41" s="11">
        <f>IF(NOT(ISNA(VLOOKUP(AF41,conges_soir,2,FALSE))),VLOOKUP(AF41,conges_soir,2,FALSE),MAX(0,T71-1))</f>
        <v>0</v>
      </c>
      <c r="AI41" s="7" t="str">
        <f t="shared" ref="AI41:AI71" si="76">IF(NOT(ISNA(VLOOKUP(AF41,param_jours_feries_libelles,2,FALSE))),UPPER(VLOOKUP(AF41,param_jours_feries_libelles,2,FALSE)),"")</f>
        <v/>
      </c>
      <c r="AJ41" s="7"/>
      <c r="AK41" s="39" t="str">
        <f t="shared" ref="AK41:AK71" si="77">IF(WEEKDAY(AF41,2)=3,TEXT(((AF41-WEEKDAY(AF41,2)+1)-(DATE(YEAR(AF41-WEEKDAY(AF41,2)+4),1,4)-WEEKDAY(DATE(YEAR(AF41-WEEKDAY(AF41,2)+4),1,4),2)+1))/7+1,"0"),"")</f>
        <v/>
      </c>
      <c r="AL41" s="8" t="e">
        <f>IF(NOT(ISNA(VLOOKUP(1&amp;AF41,param_vacances,7,FALSE))),VLOOKUP(1&amp;AF41,param_vacances,7,FALSE)+1,MAX(0,X71-1))</f>
        <v>#NAME?</v>
      </c>
      <c r="AM41" s="7"/>
      <c r="AN41" s="8" t="e">
        <f>IF(NOT(ISNA(VLOOKUP(2&amp;AF41,param_vacances,7,FALSE))),VLOOKUP(2&amp;AF41,param_vacances,7,FALSE)+1,MAX(0,Z71-1))</f>
        <v>#NAME?</v>
      </c>
      <c r="AO41" s="7"/>
      <c r="AP41" s="8" t="e">
        <f>IF(NOT(ISNA(VLOOKUP(3&amp;AF41,param_vacances,7,FALSE))),VLOOKUP(3&amp;AF41,param_vacances,7,FALSE)+1,MAX(0,AB71-1))</f>
        <v>#NAME?</v>
      </c>
      <c r="AR41" s="5" t="str">
        <f t="shared" ref="AR41:AR71" si="78">VLOOKUP(WEEKDAY(AT41,2),param_jours_semaine,2,FALSE)</f>
        <v>J</v>
      </c>
      <c r="AS41" s="5">
        <f t="shared" ref="AS41:AS71" si="79">NETWORKDAYS(AT41,AT41,param_jours_feries)</f>
        <v>1</v>
      </c>
      <c r="AT41" s="6">
        <f>EDATE(AF41,1)</f>
        <v>46296</v>
      </c>
      <c r="AU41" s="11">
        <f>IF(NOT(ISNA(VLOOKUP(AT41,conges_matin,2,FALSE))),VLOOKUP(AT41,conges_matin,2,FALSE),MAX(0,AG71-1))</f>
        <v>0</v>
      </c>
      <c r="AV41" s="11">
        <f>IF(NOT(ISNA(VLOOKUP(AT41,conges_soir,2,FALSE))),VLOOKUP(AT41,conges_soir,2,FALSE),MAX(0,AH71-1))</f>
        <v>0</v>
      </c>
      <c r="AW41" s="7" t="str">
        <f t="shared" ref="AW41:AW71" si="80">IF(NOT(ISNA(VLOOKUP(AT41,param_jours_feries_libelles,2,FALSE))),UPPER(VLOOKUP(AT41,param_jours_feries_libelles,2,FALSE)),"")</f>
        <v/>
      </c>
      <c r="AX41" s="7"/>
      <c r="AY41" s="39" t="str">
        <f t="shared" ref="AY41:AY71" si="81">IF(WEEKDAY(AT41,2)=3,TEXT(((AT41-WEEKDAY(AT41,2)+1)-(DATE(YEAR(AT41-WEEKDAY(AT41,2)+4),1,4)-WEEKDAY(DATE(YEAR(AT41-WEEKDAY(AT41,2)+4),1,4),2)+1))/7+1,"0"),"")</f>
        <v/>
      </c>
      <c r="AZ41" s="8" t="e">
        <f>IF(NOT(ISNA(VLOOKUP(1&amp;AT41,param_vacances,7,FALSE))),VLOOKUP(1&amp;AT41,param_vacances,7,FALSE)+1,MAX(0,AL71-1))</f>
        <v>#NAME?</v>
      </c>
      <c r="BA41" s="7"/>
      <c r="BB41" s="8" t="e">
        <f>IF(NOT(ISNA(VLOOKUP(2&amp;AT41,param_vacances,7,FALSE))),VLOOKUP(2&amp;AT41,param_vacances,7,FALSE)+1,MAX(0,AN71-1))</f>
        <v>#NAME?</v>
      </c>
      <c r="BC41" s="7"/>
      <c r="BD41" s="8" t="e">
        <f>IF(NOT(ISNA(VLOOKUP(3&amp;AT41,param_vacances,7,FALSE))),VLOOKUP(3&amp;AT41,param_vacances,7,FALSE)+1,MAX(0,AP71-1))</f>
        <v>#NAME?</v>
      </c>
      <c r="BF41" s="5" t="str">
        <f t="shared" ref="BF41:BF71" si="82">VLOOKUP(WEEKDAY(BH41,2),param_jours_semaine,2,FALSE)</f>
        <v>D</v>
      </c>
      <c r="BG41" s="5">
        <f t="shared" ref="BG41:BG71" si="83">NETWORKDAYS(BH41,BH41,param_jours_feries)</f>
        <v>0</v>
      </c>
      <c r="BH41" s="6">
        <f>EDATE(AT41,1)</f>
        <v>46327</v>
      </c>
      <c r="BI41" s="11">
        <f>IF(NOT(ISNA(VLOOKUP(BH41,conges_matin,2,FALSE))),VLOOKUP(BH41,conges_matin,2,FALSE),MAX(0,AU71-1))</f>
        <v>0</v>
      </c>
      <c r="BJ41" s="11">
        <f>IF(NOT(ISNA(VLOOKUP(BH41,conges_soir,2,FALSE))),VLOOKUP(BH41,conges_soir,2,FALSE),MAX(0,AV71-1))</f>
        <v>0</v>
      </c>
      <c r="BK41" s="7" t="str">
        <f t="shared" ref="BK41:BK71" si="84">IF(NOT(ISNA(VLOOKUP(BH41,param_jours_feries_libelles,2,FALSE))),UPPER(VLOOKUP(BH41,param_jours_feries_libelles,2,FALSE)),"")</f>
        <v>TOUSSAINT</v>
      </c>
      <c r="BL41" s="7"/>
      <c r="BM41" s="39" t="str">
        <f>IF(WEEKDAY(BH41,2)=3,TEXT(WEEKNUM(BH41,2),"0"),"")</f>
        <v/>
      </c>
      <c r="BN41" s="8" t="e">
        <f>IF(NOT(ISNA(VLOOKUP(1&amp;BH41,param_vacances,7,FALSE))),VLOOKUP(1&amp;BH41,param_vacances,7,FALSE)+1,MAX(0,AZ71-1))</f>
        <v>#NAME?</v>
      </c>
      <c r="BO41" s="7"/>
      <c r="BP41" s="8" t="e">
        <f>IF(NOT(ISNA(VLOOKUP(2&amp;BH41,param_vacances,7,FALSE))),VLOOKUP(2&amp;BH41,param_vacances,7,FALSE)+1,MAX(0,BB71-1))</f>
        <v>#NAME?</v>
      </c>
      <c r="BQ41" s="7"/>
      <c r="BR41" s="8" t="e">
        <f>IF(NOT(ISNA(VLOOKUP(3&amp;BH41,param_vacances,7,FALSE))),VLOOKUP(3&amp;BH41,param_vacances,7,FALSE)+1,MAX(0,BD71-1))</f>
        <v>#NAME?</v>
      </c>
      <c r="BT41" s="5" t="str">
        <f t="shared" ref="BT41:BT71" si="85">VLOOKUP(WEEKDAY(BV41,2),param_jours_semaine,2,FALSE)</f>
        <v>M</v>
      </c>
      <c r="BU41" s="5">
        <f t="shared" ref="BU41:BU71" si="86">NETWORKDAYS(BV41,BV41,param_jours_feries)</f>
        <v>1</v>
      </c>
      <c r="BV41" s="6">
        <f>EDATE(BH41,1)</f>
        <v>46357</v>
      </c>
      <c r="BW41" s="11">
        <f>IF(NOT(ISNA(VLOOKUP(BV41,conges_matin,2,FALSE))),VLOOKUP(BV41,conges_matin,2,FALSE),MAX(0,BI71-1))</f>
        <v>0</v>
      </c>
      <c r="BX41" s="11">
        <f>IF(NOT(ISNA(VLOOKUP(BV41,conges_soir,2,FALSE))),VLOOKUP(BV41,conges_soir,2,FALSE),MAX(0,BJ71-1))</f>
        <v>0</v>
      </c>
      <c r="BY41" s="7" t="str">
        <f t="shared" ref="BY41:BY71" si="87">IF(NOT(ISNA(VLOOKUP(BV41,param_jours_feries_libelles,2,FALSE))),UPPER(VLOOKUP(BV41,param_jours_feries_libelles,2,FALSE)),"")</f>
        <v/>
      </c>
      <c r="BZ41" s="7"/>
      <c r="CA41" s="39" t="str">
        <f t="shared" ref="CA41:CA71" si="88">IF(WEEKDAY(BV41,2)=3,TEXT(((BV41-WEEKDAY(BV41,2)+1)-(DATE(YEAR(BV41-WEEKDAY(BV41,2)+4),1,4)-WEEKDAY(DATE(YEAR(BV41-WEEKDAY(BV41,2)+4),1,4),2)+1))/7+1,"0"),"")</f>
        <v/>
      </c>
      <c r="CB41" s="8" t="e">
        <f>IF(NOT(ISNA(VLOOKUP(1&amp;BV41,param_vacances,7,FALSE))),VLOOKUP(1&amp;BV41,param_vacances,7,FALSE)+1,MAX(0,BN71-1))</f>
        <v>#NAME?</v>
      </c>
      <c r="CC41" s="7"/>
      <c r="CD41" s="8" t="e">
        <f>IF(NOT(ISNA(VLOOKUP(2&amp;BV41,param_vacances,7,FALSE))),VLOOKUP(2&amp;BV41,param_vacances,7,FALSE)+1,MAX(0,BP71-1))</f>
        <v>#NAME?</v>
      </c>
      <c r="CE41" s="7"/>
      <c r="CF41" s="8" t="e">
        <f>IF(NOT(ISNA(VLOOKUP(3&amp;BV41,param_vacances,7,FALSE))),VLOOKUP(3&amp;BV41,param_vacances,7,FALSE)+1,MAX(0,BR71-1))</f>
        <v>#NAME?</v>
      </c>
      <c r="CH41" s="5" t="str">
        <f t="shared" ref="CH41:CH71" si="89">VLOOKUP(WEEKDAY(CJ41,2),param_jours_semaine,2,FALSE)</f>
        <v>V</v>
      </c>
      <c r="CI41" s="5">
        <f t="shared" ref="CI41:CI71" si="90">NETWORKDAYS(CJ41,CJ41,param_jours_feries)</f>
        <v>0</v>
      </c>
      <c r="CJ41" s="6">
        <f>EDATE(BV41,1)</f>
        <v>46388</v>
      </c>
      <c r="CK41" s="11">
        <f>IF(NOT(ISNA(VLOOKUP(CJ41,conges_matin,2,FALSE))),VLOOKUP(CJ41,conges_matin,2,FALSE),MAX(0,BW71-1))</f>
        <v>0</v>
      </c>
      <c r="CL41" s="11">
        <f>IF(NOT(ISNA(VLOOKUP(CJ41,conges_soir,2,FALSE))),VLOOKUP(CJ41,conges_soir,2,FALSE),MAX(0,BX71-1))</f>
        <v>0</v>
      </c>
      <c r="CM41" s="7" t="str">
        <f t="shared" ref="CM41:CM71" si="91">IF(NOT(ISNA(VLOOKUP(CJ41,param_jours_feries_libelles,2,FALSE))),UPPER(VLOOKUP(CJ41,param_jours_feries_libelles,2,FALSE)),"")</f>
        <v>JOUR DE L'AN</v>
      </c>
      <c r="CN41" s="7"/>
      <c r="CO41" s="39" t="str">
        <f t="shared" ref="CO41:CO71" si="92">IF(WEEKDAY(CJ41,2)=3,TEXT(((CJ41-WEEKDAY(CJ41,2)+1)-(DATE(YEAR(CJ41-WEEKDAY(CJ41,2)+4),1,4)-WEEKDAY(DATE(YEAR(CJ41-WEEKDAY(CJ41,2)+4),1,4),2)+1))/7+1,"0"),"")</f>
        <v/>
      </c>
      <c r="CP41" s="8" t="e">
        <f>IF(NOT(ISNA(VLOOKUP(1&amp;CJ41,param_vacances,7,FALSE))),VLOOKUP(1&amp;CJ41,param_vacances,7,FALSE)+1,MAX(0,CB71-1))</f>
        <v>#NAME?</v>
      </c>
      <c r="CQ41" s="7"/>
      <c r="CR41" s="8" t="e">
        <f>IF(NOT(ISNA(VLOOKUP(2&amp;CJ41,param_vacances,7,FALSE))),VLOOKUP(2&amp;CJ41,param_vacances,7,FALSE)+1,MAX(0,CD71-1))</f>
        <v>#NAME?</v>
      </c>
      <c r="CS41" s="7"/>
      <c r="CT41" s="8" t="e">
        <f>IF(NOT(ISNA(VLOOKUP(3&amp;CJ41,param_vacances,7,FALSE))),VLOOKUP(3&amp;CJ41,param_vacances,7,FALSE)+1,MAX(0,CF71-1))</f>
        <v>#NAME?</v>
      </c>
    </row>
    <row r="42" spans="2:99" ht="20.149999999999999" customHeight="1" x14ac:dyDescent="0.25">
      <c r="B42" s="5" t="str">
        <f t="shared" ref="B42:B71" si="93">CH6</f>
        <v>J</v>
      </c>
      <c r="C42" s="5">
        <f t="shared" ref="C42:C71" si="94">CI6</f>
        <v>1</v>
      </c>
      <c r="D42" s="6">
        <f t="shared" ref="D42:D71" si="95">CJ6</f>
        <v>46205</v>
      </c>
      <c r="E42" s="11">
        <f t="shared" ref="E42:E71" si="96">CK6</f>
        <v>0</v>
      </c>
      <c r="F42" s="11">
        <f t="shared" ref="F42:F71" si="97">CL6</f>
        <v>0</v>
      </c>
      <c r="G42" s="7" t="str">
        <f t="shared" ref="G42:G71" si="98">IF(CM6="","",CM6)</f>
        <v/>
      </c>
      <c r="H42" s="7"/>
      <c r="I42" s="39" t="str">
        <f t="shared" ref="I42:I71" si="99">IF(CO6="","",CO6)</f>
        <v/>
      </c>
      <c r="J42" s="8" t="e">
        <f t="shared" ref="J42:J71" si="100">CP6</f>
        <v>#NAME?</v>
      </c>
      <c r="K42" s="7"/>
      <c r="L42" s="8" t="e">
        <f t="shared" ref="L42:L71" si="101">CR6</f>
        <v>#NAME?</v>
      </c>
      <c r="M42" s="7"/>
      <c r="N42" s="8" t="e">
        <f t="shared" ref="N42:N71" si="102">CT6</f>
        <v>#NAME?</v>
      </c>
      <c r="P42" s="5" t="str">
        <f t="shared" si="70"/>
        <v>D</v>
      </c>
      <c r="Q42" s="5">
        <f t="shared" si="71"/>
        <v>0</v>
      </c>
      <c r="R42" s="6">
        <f>R41+1</f>
        <v>46236</v>
      </c>
      <c r="S42" s="11">
        <f>IF(NOT(ISNA(VLOOKUP(R42,conges_matin,2,FALSE))),VLOOKUP(R42,conges_matin,2,FALSE),IF(MONTH(R42)=MONTH(R$41),MAX(0,S41-1),S41))</f>
        <v>0</v>
      </c>
      <c r="T42" s="11">
        <f>IF(NOT(ISNA(VLOOKUP(R42,conges_soir,2,FALSE))),VLOOKUP(R42,conges_soir,2,FALSE),IF(MONTH(R42)=MONTH(R$41),MAX(0,T41-1),T41))</f>
        <v>0</v>
      </c>
      <c r="U42" s="7" t="str">
        <f t="shared" si="72"/>
        <v/>
      </c>
      <c r="V42" s="7"/>
      <c r="W42" s="39" t="str">
        <f t="shared" si="73"/>
        <v/>
      </c>
      <c r="X42" s="8" t="e">
        <f t="shared" ref="X42:X71" si="103">IF(NOT(ISNA(VLOOKUP(1&amp;R42,param_vacances,7,FALSE))),VLOOKUP(1&amp;R42,param_vacances,7,FALSE)+1,IF(MONTH(R42)=MONTH(R$41),MAX(0,X41-1),X41))</f>
        <v>#NAME?</v>
      </c>
      <c r="Y42" s="7"/>
      <c r="Z42" s="8" t="e">
        <f t="shared" ref="Z42:Z71" si="104">IF(NOT(ISNA(VLOOKUP(2&amp;R42,param_vacances,7,FALSE))),VLOOKUP(2&amp;R42,param_vacances,7,FALSE)+1,IF(MONTH(R42)=MONTH(R$41),MAX(0,Z41-1),Z41))</f>
        <v>#NAME?</v>
      </c>
      <c r="AA42" s="7"/>
      <c r="AB42" s="8" t="e">
        <f t="shared" ref="AB42:AB71" si="105">IF(NOT(ISNA(VLOOKUP(3&amp;R42,param_vacances,7,FALSE))),VLOOKUP(3&amp;R42,param_vacances,7,FALSE)+1,IF(MONTH(R42)=MONTH(R$41),MAX(0,AB41-1),AB41))</f>
        <v>#NAME?</v>
      </c>
      <c r="AD42" s="5" t="str">
        <f t="shared" si="74"/>
        <v>M</v>
      </c>
      <c r="AE42" s="5">
        <f t="shared" si="75"/>
        <v>1</v>
      </c>
      <c r="AF42" s="6">
        <f>AF41+1</f>
        <v>46267</v>
      </c>
      <c r="AG42" s="11">
        <f>IF(NOT(ISNA(VLOOKUP(AF42,conges_matin,2,FALSE))),VLOOKUP(AF42,conges_matin,2,FALSE),IF(MONTH(AF42)=MONTH(AF$41),MAX(0,AG41-1),AG41))</f>
        <v>0</v>
      </c>
      <c r="AH42" s="11">
        <f>IF(NOT(ISNA(VLOOKUP(AF42,conges_soir,2,FALSE))),VLOOKUP(AF42,conges_soir,2,FALSE),IF(MONTH(AF42)=MONTH(AF$41),MAX(0,AH41-1),AH41))</f>
        <v>0</v>
      </c>
      <c r="AI42" s="7" t="str">
        <f t="shared" si="76"/>
        <v/>
      </c>
      <c r="AJ42" s="7"/>
      <c r="AK42" s="39" t="str">
        <f t="shared" si="77"/>
        <v>36</v>
      </c>
      <c r="AL42" s="8" t="e">
        <f t="shared" ref="AL42:AL71" si="106">IF(NOT(ISNA(VLOOKUP(1&amp;AF42,param_vacances,7,FALSE))),VLOOKUP(1&amp;AF42,param_vacances,7,FALSE)+1,IF(MONTH(AF42)=MONTH(AF$41),MAX(0,AL41-1),AL41))</f>
        <v>#NAME?</v>
      </c>
      <c r="AM42" s="7"/>
      <c r="AN42" s="8" t="e">
        <f t="shared" ref="AN42:AN71" si="107">IF(NOT(ISNA(VLOOKUP(2&amp;AF42,param_vacances,7,FALSE))),VLOOKUP(2&amp;AF42,param_vacances,7,FALSE)+1,IF(MONTH(AF42)=MONTH(AF$41),MAX(0,AN41-1),AN41))</f>
        <v>#NAME?</v>
      </c>
      <c r="AO42" s="7"/>
      <c r="AP42" s="8" t="e">
        <f t="shared" ref="AP42:AP71" si="108">IF(NOT(ISNA(VLOOKUP(3&amp;AF42,param_vacances,7,FALSE))),VLOOKUP(3&amp;AF42,param_vacances,7,FALSE)+1,IF(MONTH(AF42)=MONTH(AF$41),MAX(0,AP41-1),AP41))</f>
        <v>#NAME?</v>
      </c>
      <c r="AR42" s="5" t="str">
        <f t="shared" si="78"/>
        <v>V</v>
      </c>
      <c r="AS42" s="5">
        <f t="shared" si="79"/>
        <v>1</v>
      </c>
      <c r="AT42" s="6">
        <f>AT41+1</f>
        <v>46297</v>
      </c>
      <c r="AU42" s="11">
        <f>IF(NOT(ISNA(VLOOKUP(AT42,conges_matin,2,FALSE))),VLOOKUP(AT42,conges_matin,2,FALSE),IF(MONTH(AT42)=MONTH(AT$41),MAX(0,AU41-1),AU41))</f>
        <v>0</v>
      </c>
      <c r="AV42" s="11">
        <f>IF(NOT(ISNA(VLOOKUP(AT42,conges_soir,2,FALSE))),VLOOKUP(AT42,conges_soir,2,FALSE),IF(MONTH(AT42)=MONTH(AT$41),MAX(0,AV41-1),AV41))</f>
        <v>0</v>
      </c>
      <c r="AW42" s="7" t="str">
        <f t="shared" si="80"/>
        <v/>
      </c>
      <c r="AX42" s="7"/>
      <c r="AY42" s="39" t="str">
        <f t="shared" si="81"/>
        <v/>
      </c>
      <c r="AZ42" s="8" t="e">
        <f t="shared" ref="AZ42:AZ71" si="109">IF(NOT(ISNA(VLOOKUP(1&amp;AT42,param_vacances,7,FALSE))),VLOOKUP(1&amp;AT42,param_vacances,7,FALSE)+1,IF(MONTH(AT42)=MONTH(AT$41),MAX(0,AZ41-1),AZ41))</f>
        <v>#NAME?</v>
      </c>
      <c r="BA42" s="7"/>
      <c r="BB42" s="8" t="e">
        <f t="shared" ref="BB42:BB71" si="110">IF(NOT(ISNA(VLOOKUP(2&amp;AT42,param_vacances,7,FALSE))),VLOOKUP(2&amp;AT42,param_vacances,7,FALSE)+1,IF(MONTH(AT42)=MONTH(AT$41),MAX(0,BB41-1),BB41))</f>
        <v>#NAME?</v>
      </c>
      <c r="BC42" s="7"/>
      <c r="BD42" s="8" t="e">
        <f t="shared" ref="BD42:BD71" si="111">IF(NOT(ISNA(VLOOKUP(3&amp;AT42,param_vacances,7,FALSE))),VLOOKUP(3&amp;AT42,param_vacances,7,FALSE)+1,IF(MONTH(AT42)=MONTH(AT$41),MAX(0,BD41-1),BD41))</f>
        <v>#NAME?</v>
      </c>
      <c r="BF42" s="5" t="str">
        <f t="shared" si="82"/>
        <v>L</v>
      </c>
      <c r="BG42" s="5">
        <f t="shared" si="83"/>
        <v>1</v>
      </c>
      <c r="BH42" s="6">
        <f>BH41+1</f>
        <v>46328</v>
      </c>
      <c r="BI42" s="11">
        <f>IF(NOT(ISNA(VLOOKUP(BH42,conges_matin,2,FALSE))),VLOOKUP(BH42,conges_matin,2,FALSE),IF(MONTH(BH42)=MONTH(BH$41),MAX(0,BI41-1),BI41))</f>
        <v>0</v>
      </c>
      <c r="BJ42" s="11">
        <f>IF(NOT(ISNA(VLOOKUP(BH42,conges_soir,2,FALSE))),VLOOKUP(BH42,conges_soir,2,FALSE),IF(MONTH(BH42)=MONTH(BH$41),MAX(0,BJ41-1),BJ41))</f>
        <v>0</v>
      </c>
      <c r="BK42" s="7" t="str">
        <f t="shared" si="84"/>
        <v/>
      </c>
      <c r="BL42" s="7"/>
      <c r="BM42" s="39" t="str">
        <f t="shared" ref="BM42:BM71" si="112">IF(WEEKDAY(BH42,2)=3,TEXT(((BH42-WEEKDAY(BH42,2)+1)-(DATE(YEAR(BH42-WEEKDAY(BH42,2)+4),1,4)-WEEKDAY(DATE(YEAR(BH42-WEEKDAY(BH42,2)+4),1,4),2)+1))/7+1,"0"),"")</f>
        <v/>
      </c>
      <c r="BN42" s="8" t="e">
        <f t="shared" ref="BN42:BN71" si="113">IF(NOT(ISNA(VLOOKUP(1&amp;BH42,param_vacances,7,FALSE))),VLOOKUP(1&amp;BH42,param_vacances,7,FALSE)+1,IF(MONTH(BH42)=MONTH(BH$41),MAX(0,BN41-1),BN41))</f>
        <v>#NAME?</v>
      </c>
      <c r="BO42" s="7"/>
      <c r="BP42" s="8" t="e">
        <f t="shared" ref="BP42:BP71" si="114">IF(NOT(ISNA(VLOOKUP(2&amp;BH42,param_vacances,7,FALSE))),VLOOKUP(2&amp;BH42,param_vacances,7,FALSE)+1,IF(MONTH(BH42)=MONTH(BH$41),MAX(0,BP41-1),BP41))</f>
        <v>#NAME?</v>
      </c>
      <c r="BQ42" s="7"/>
      <c r="BR42" s="8" t="e">
        <f t="shared" ref="BR42:BR71" si="115">IF(NOT(ISNA(VLOOKUP(3&amp;BH42,param_vacances,7,FALSE))),VLOOKUP(3&amp;BH42,param_vacances,7,FALSE)+1,IF(MONTH(BH42)=MONTH(BH$41),MAX(0,BR41-1),BR41))</f>
        <v>#NAME?</v>
      </c>
      <c r="BT42" s="5" t="str">
        <f t="shared" si="85"/>
        <v>M</v>
      </c>
      <c r="BU42" s="5">
        <f t="shared" si="86"/>
        <v>1</v>
      </c>
      <c r="BV42" s="6">
        <f>BV41+1</f>
        <v>46358</v>
      </c>
      <c r="BW42" s="11">
        <f>IF(NOT(ISNA(VLOOKUP(BV42,conges_matin,2,FALSE))),VLOOKUP(BV42,conges_matin,2,FALSE),IF(MONTH(BV42)=MONTH(BV$41),MAX(0,BW41-1),BW41))</f>
        <v>0</v>
      </c>
      <c r="BX42" s="11">
        <f>IF(NOT(ISNA(VLOOKUP(BV42,conges_soir,2,FALSE))),VLOOKUP(BV42,conges_soir,2,FALSE),IF(MONTH(BV42)=MONTH(BV$41),MAX(0,BX41-1),BX41))</f>
        <v>0</v>
      </c>
      <c r="BY42" s="7" t="str">
        <f t="shared" si="87"/>
        <v/>
      </c>
      <c r="BZ42" s="7"/>
      <c r="CA42" s="39" t="str">
        <f t="shared" si="88"/>
        <v>49</v>
      </c>
      <c r="CB42" s="8" t="e">
        <f t="shared" ref="CB42:CB71" si="116">IF(NOT(ISNA(VLOOKUP(1&amp;BV42,param_vacances,7,FALSE))),VLOOKUP(1&amp;BV42,param_vacances,7,FALSE)+1,IF(MONTH(BV42)=MONTH(BV$41),MAX(0,CB41-1),CB41))</f>
        <v>#NAME?</v>
      </c>
      <c r="CC42" s="7"/>
      <c r="CD42" s="8" t="e">
        <f t="shared" ref="CD42:CD71" si="117">IF(NOT(ISNA(VLOOKUP(2&amp;BV42,param_vacances,7,FALSE))),VLOOKUP(2&amp;BV42,param_vacances,7,FALSE)+1,IF(MONTH(BV42)=MONTH(BV$41),MAX(0,CD41-1),CD41))</f>
        <v>#NAME?</v>
      </c>
      <c r="CE42" s="7"/>
      <c r="CF42" s="8" t="e">
        <f t="shared" ref="CF42:CF71" si="118">IF(NOT(ISNA(VLOOKUP(3&amp;BV42,param_vacances,7,FALSE))),VLOOKUP(3&amp;BV42,param_vacances,7,FALSE)+1,IF(MONTH(BV42)=MONTH(BV$41),MAX(0,CF41-1),CF41))</f>
        <v>#NAME?</v>
      </c>
      <c r="CH42" s="5" t="str">
        <f t="shared" si="89"/>
        <v>S</v>
      </c>
      <c r="CI42" s="5">
        <f t="shared" si="90"/>
        <v>0</v>
      </c>
      <c r="CJ42" s="6">
        <f>CJ41+1</f>
        <v>46389</v>
      </c>
      <c r="CK42" s="11">
        <f>IF(NOT(ISNA(VLOOKUP(CJ42,conges_matin,2,FALSE))),VLOOKUP(CJ42,conges_matin,2,FALSE),IF(MONTH(CJ42)=MONTH(CJ$41),MAX(0,CK41-1),CK41))</f>
        <v>0</v>
      </c>
      <c r="CL42" s="11">
        <f>IF(NOT(ISNA(VLOOKUP(CJ42,conges_soir,2,FALSE))),VLOOKUP(CJ42,conges_soir,2,FALSE),IF(MONTH(CJ42)=MONTH(CJ$41),MAX(0,CL41-1),CL41))</f>
        <v>0</v>
      </c>
      <c r="CM42" s="7" t="str">
        <f t="shared" si="91"/>
        <v/>
      </c>
      <c r="CN42" s="7"/>
      <c r="CO42" s="39" t="str">
        <f t="shared" si="92"/>
        <v/>
      </c>
      <c r="CP42" s="8" t="e">
        <f t="shared" ref="CP42:CP71" si="119">IF(NOT(ISNA(VLOOKUP(1&amp;CJ42,param_vacances,7,FALSE))),VLOOKUP(1&amp;CJ42,param_vacances,7,FALSE)+1,IF(MONTH(CJ42)=MONTH(CJ$41),MAX(0,CP41-1),CP41))</f>
        <v>#NAME?</v>
      </c>
      <c r="CQ42" s="7"/>
      <c r="CR42" s="8" t="e">
        <f t="shared" ref="CR42:CR71" si="120">IF(NOT(ISNA(VLOOKUP(2&amp;CJ42,param_vacances,7,FALSE))),VLOOKUP(2&amp;CJ42,param_vacances,7,FALSE)+1,IF(MONTH(CJ42)=MONTH(CJ$41),MAX(0,CR41-1),CR41))</f>
        <v>#NAME?</v>
      </c>
      <c r="CS42" s="7"/>
      <c r="CT42" s="8" t="e">
        <f t="shared" ref="CT42:CT71" si="121">IF(NOT(ISNA(VLOOKUP(3&amp;CJ42,param_vacances,7,FALSE))),VLOOKUP(3&amp;CJ42,param_vacances,7,FALSE)+1,IF(MONTH(CJ42)=MONTH(CJ$41),MAX(0,CT41-1),CT41))</f>
        <v>#NAME?</v>
      </c>
    </row>
    <row r="43" spans="2:99" ht="20.149999999999999" customHeight="1" x14ac:dyDescent="0.25">
      <c r="B43" s="5" t="str">
        <f t="shared" si="93"/>
        <v>V</v>
      </c>
      <c r="C43" s="5">
        <f t="shared" si="94"/>
        <v>1</v>
      </c>
      <c r="D43" s="6">
        <f t="shared" si="95"/>
        <v>46206</v>
      </c>
      <c r="E43" s="11">
        <f t="shared" si="96"/>
        <v>0</v>
      </c>
      <c r="F43" s="11">
        <f t="shared" si="97"/>
        <v>0</v>
      </c>
      <c r="G43" s="7" t="str">
        <f t="shared" si="98"/>
        <v/>
      </c>
      <c r="H43" s="7"/>
      <c r="I43" s="39" t="str">
        <f t="shared" si="99"/>
        <v/>
      </c>
      <c r="J43" s="8" t="e">
        <f t="shared" si="100"/>
        <v>#NAME?</v>
      </c>
      <c r="K43" s="7"/>
      <c r="L43" s="8" t="e">
        <f t="shared" si="101"/>
        <v>#NAME?</v>
      </c>
      <c r="M43" s="7"/>
      <c r="N43" s="8" t="e">
        <f t="shared" si="102"/>
        <v>#NAME?</v>
      </c>
      <c r="P43" s="5" t="str">
        <f t="shared" si="70"/>
        <v>L</v>
      </c>
      <c r="Q43" s="5">
        <f t="shared" si="71"/>
        <v>1</v>
      </c>
      <c r="R43" s="6">
        <f t="shared" ref="R43:R71" si="122">R42+1</f>
        <v>46237</v>
      </c>
      <c r="S43" s="11">
        <f t="shared" ref="S43:S71" si="123">IF(NOT(ISNA(VLOOKUP(R43,conges_matin,2,FALSE))),VLOOKUP(R43,conges_matin,2,FALSE),IF(MONTH(R43)=MONTH(R$41),MAX(0,S42-1),S42))</f>
        <v>0</v>
      </c>
      <c r="T43" s="11">
        <f t="shared" ref="T43:T71" si="124">IF(NOT(ISNA(VLOOKUP(R43,conges_soir,2,FALSE))),VLOOKUP(R43,conges_soir,2,FALSE),IF(MONTH(R43)=MONTH(R$41),MAX(0,T42-1),T42))</f>
        <v>0</v>
      </c>
      <c r="U43" s="7" t="str">
        <f t="shared" si="72"/>
        <v/>
      </c>
      <c r="V43" s="7"/>
      <c r="W43" s="39" t="str">
        <f t="shared" si="73"/>
        <v/>
      </c>
      <c r="X43" s="8" t="e">
        <f t="shared" si="103"/>
        <v>#NAME?</v>
      </c>
      <c r="Y43" s="7"/>
      <c r="Z43" s="8" t="e">
        <f t="shared" si="104"/>
        <v>#NAME?</v>
      </c>
      <c r="AA43" s="7"/>
      <c r="AB43" s="8" t="e">
        <f t="shared" si="105"/>
        <v>#NAME?</v>
      </c>
      <c r="AD43" s="5" t="str">
        <f t="shared" si="74"/>
        <v>J</v>
      </c>
      <c r="AE43" s="5">
        <f t="shared" si="75"/>
        <v>1</v>
      </c>
      <c r="AF43" s="6">
        <f t="shared" ref="AF43:AF71" si="125">AF42+1</f>
        <v>46268</v>
      </c>
      <c r="AG43" s="11">
        <f t="shared" ref="AG43:AG71" si="126">IF(NOT(ISNA(VLOOKUP(AF43,conges_matin,2,FALSE))),VLOOKUP(AF43,conges_matin,2,FALSE),IF(MONTH(AF43)=MONTH(AF$41),MAX(0,AG42-1),AG42))</f>
        <v>0</v>
      </c>
      <c r="AH43" s="11">
        <f t="shared" ref="AH43:AH71" si="127">IF(NOT(ISNA(VLOOKUP(AF43,conges_soir,2,FALSE))),VLOOKUP(AF43,conges_soir,2,FALSE),IF(MONTH(AF43)=MONTH(AF$41),MAX(0,AH42-1),AH42))</f>
        <v>0</v>
      </c>
      <c r="AI43" s="7" t="str">
        <f t="shared" si="76"/>
        <v/>
      </c>
      <c r="AJ43" s="7"/>
      <c r="AK43" s="39" t="str">
        <f t="shared" si="77"/>
        <v/>
      </c>
      <c r="AL43" s="8" t="e">
        <f t="shared" si="106"/>
        <v>#NAME?</v>
      </c>
      <c r="AM43" s="7"/>
      <c r="AN43" s="8" t="e">
        <f t="shared" si="107"/>
        <v>#NAME?</v>
      </c>
      <c r="AO43" s="7"/>
      <c r="AP43" s="8" t="e">
        <f t="shared" si="108"/>
        <v>#NAME?</v>
      </c>
      <c r="AR43" s="5" t="str">
        <f t="shared" si="78"/>
        <v>S</v>
      </c>
      <c r="AS43" s="5">
        <f t="shared" si="79"/>
        <v>0</v>
      </c>
      <c r="AT43" s="6">
        <f t="shared" ref="AT43:AT71" si="128">AT42+1</f>
        <v>46298</v>
      </c>
      <c r="AU43" s="11">
        <f t="shared" ref="AU43:AU71" si="129">IF(NOT(ISNA(VLOOKUP(AT43,conges_matin,2,FALSE))),VLOOKUP(AT43,conges_matin,2,FALSE),IF(MONTH(AT43)=MONTH(AT$41),MAX(0,AU42-1),AU42))</f>
        <v>0</v>
      </c>
      <c r="AV43" s="11">
        <f t="shared" ref="AV43:AV71" si="130">IF(NOT(ISNA(VLOOKUP(AT43,conges_soir,2,FALSE))),VLOOKUP(AT43,conges_soir,2,FALSE),IF(MONTH(AT43)=MONTH(AT$41),MAX(0,AV42-1),AV42))</f>
        <v>0</v>
      </c>
      <c r="AW43" s="7" t="str">
        <f t="shared" si="80"/>
        <v/>
      </c>
      <c r="AX43" s="7"/>
      <c r="AY43" s="39" t="str">
        <f t="shared" si="81"/>
        <v/>
      </c>
      <c r="AZ43" s="8" t="e">
        <f t="shared" si="109"/>
        <v>#NAME?</v>
      </c>
      <c r="BA43" s="7"/>
      <c r="BB43" s="8" t="e">
        <f t="shared" si="110"/>
        <v>#NAME?</v>
      </c>
      <c r="BC43" s="7"/>
      <c r="BD43" s="8" t="e">
        <f t="shared" si="111"/>
        <v>#NAME?</v>
      </c>
      <c r="BF43" s="5" t="str">
        <f t="shared" si="82"/>
        <v>M</v>
      </c>
      <c r="BG43" s="5">
        <f t="shared" si="83"/>
        <v>1</v>
      </c>
      <c r="BH43" s="6">
        <f t="shared" ref="BH43:BH71" si="131">BH42+1</f>
        <v>46329</v>
      </c>
      <c r="BI43" s="11">
        <f t="shared" ref="BI43:BI71" si="132">IF(NOT(ISNA(VLOOKUP(BH43,conges_matin,2,FALSE))),VLOOKUP(BH43,conges_matin,2,FALSE),IF(MONTH(BH43)=MONTH(BH$41),MAX(0,BI42-1),BI42))</f>
        <v>0</v>
      </c>
      <c r="BJ43" s="11">
        <f t="shared" ref="BJ43:BJ71" si="133">IF(NOT(ISNA(VLOOKUP(BH43,conges_soir,2,FALSE))),VLOOKUP(BH43,conges_soir,2,FALSE),IF(MONTH(BH43)=MONTH(BH$41),MAX(0,BJ42-1),BJ42))</f>
        <v>0</v>
      </c>
      <c r="BK43" s="7" t="str">
        <f t="shared" si="84"/>
        <v/>
      </c>
      <c r="BL43" s="7"/>
      <c r="BM43" s="39" t="str">
        <f t="shared" si="112"/>
        <v/>
      </c>
      <c r="BN43" s="8" t="e">
        <f t="shared" si="113"/>
        <v>#NAME?</v>
      </c>
      <c r="BO43" s="7"/>
      <c r="BP43" s="8" t="e">
        <f t="shared" si="114"/>
        <v>#NAME?</v>
      </c>
      <c r="BQ43" s="7"/>
      <c r="BR43" s="8" t="e">
        <f t="shared" si="115"/>
        <v>#NAME?</v>
      </c>
      <c r="BT43" s="5" t="str">
        <f t="shared" si="85"/>
        <v>J</v>
      </c>
      <c r="BU43" s="5">
        <f t="shared" si="86"/>
        <v>1</v>
      </c>
      <c r="BV43" s="6">
        <f t="shared" ref="BV43:BV71" si="134">BV42+1</f>
        <v>46359</v>
      </c>
      <c r="BW43" s="11">
        <f t="shared" ref="BW43:BW71" si="135">IF(NOT(ISNA(VLOOKUP(BV43,conges_matin,2,FALSE))),VLOOKUP(BV43,conges_matin,2,FALSE),IF(MONTH(BV43)=MONTH(BV$41),MAX(0,BW42-1),BW42))</f>
        <v>0</v>
      </c>
      <c r="BX43" s="11">
        <f t="shared" ref="BX43:BX71" si="136">IF(NOT(ISNA(VLOOKUP(BV43,conges_soir,2,FALSE))),VLOOKUP(BV43,conges_soir,2,FALSE),IF(MONTH(BV43)=MONTH(BV$41),MAX(0,BX42-1),BX42))</f>
        <v>0</v>
      </c>
      <c r="BY43" s="7" t="str">
        <f t="shared" si="87"/>
        <v/>
      </c>
      <c r="BZ43" s="7"/>
      <c r="CA43" s="39" t="str">
        <f t="shared" si="88"/>
        <v/>
      </c>
      <c r="CB43" s="8" t="e">
        <f t="shared" si="116"/>
        <v>#NAME?</v>
      </c>
      <c r="CC43" s="7"/>
      <c r="CD43" s="8" t="e">
        <f t="shared" si="117"/>
        <v>#NAME?</v>
      </c>
      <c r="CE43" s="7"/>
      <c r="CF43" s="8" t="e">
        <f t="shared" si="118"/>
        <v>#NAME?</v>
      </c>
      <c r="CH43" s="5" t="str">
        <f t="shared" si="89"/>
        <v>D</v>
      </c>
      <c r="CI43" s="5">
        <f t="shared" si="90"/>
        <v>0</v>
      </c>
      <c r="CJ43" s="6">
        <f t="shared" ref="CJ43:CJ71" si="137">CJ42+1</f>
        <v>46390</v>
      </c>
      <c r="CK43" s="11">
        <f t="shared" ref="CK43:CK71" si="138">IF(NOT(ISNA(VLOOKUP(CJ43,conges_matin,2,FALSE))),VLOOKUP(CJ43,conges_matin,2,FALSE),IF(MONTH(CJ43)=MONTH(CJ$41),MAX(0,CK42-1),CK42))</f>
        <v>0</v>
      </c>
      <c r="CL43" s="11">
        <f t="shared" ref="CL43:CL71" si="139">IF(NOT(ISNA(VLOOKUP(CJ43,conges_soir,2,FALSE))),VLOOKUP(CJ43,conges_soir,2,FALSE),IF(MONTH(CJ43)=MONTH(CJ$41),MAX(0,CL42-1),CL42))</f>
        <v>0</v>
      </c>
      <c r="CM43" s="7" t="str">
        <f t="shared" si="91"/>
        <v/>
      </c>
      <c r="CN43" s="7"/>
      <c r="CO43" s="39" t="str">
        <f t="shared" si="92"/>
        <v/>
      </c>
      <c r="CP43" s="8" t="e">
        <f t="shared" si="119"/>
        <v>#NAME?</v>
      </c>
      <c r="CQ43" s="7"/>
      <c r="CR43" s="8" t="e">
        <f t="shared" si="120"/>
        <v>#NAME?</v>
      </c>
      <c r="CS43" s="7"/>
      <c r="CT43" s="8" t="e">
        <f t="shared" si="121"/>
        <v>#NAME?</v>
      </c>
    </row>
    <row r="44" spans="2:99" ht="20.149999999999999" customHeight="1" x14ac:dyDescent="0.25">
      <c r="B44" s="5" t="str">
        <f t="shared" si="93"/>
        <v>S</v>
      </c>
      <c r="C44" s="5">
        <f t="shared" si="94"/>
        <v>0</v>
      </c>
      <c r="D44" s="6">
        <f t="shared" si="95"/>
        <v>46207</v>
      </c>
      <c r="E44" s="11">
        <f t="shared" si="96"/>
        <v>0</v>
      </c>
      <c r="F44" s="11">
        <f t="shared" si="97"/>
        <v>0</v>
      </c>
      <c r="G44" s="7" t="str">
        <f t="shared" si="98"/>
        <v/>
      </c>
      <c r="H44" s="7"/>
      <c r="I44" s="39" t="str">
        <f t="shared" si="99"/>
        <v/>
      </c>
      <c r="J44" s="8" t="e">
        <f t="shared" si="100"/>
        <v>#NAME?</v>
      </c>
      <c r="K44" s="7"/>
      <c r="L44" s="8" t="e">
        <f t="shared" si="101"/>
        <v>#NAME?</v>
      </c>
      <c r="M44" s="7"/>
      <c r="N44" s="8" t="e">
        <f t="shared" si="102"/>
        <v>#NAME?</v>
      </c>
      <c r="P44" s="5" t="str">
        <f t="shared" si="70"/>
        <v>M</v>
      </c>
      <c r="Q44" s="5">
        <f t="shared" si="71"/>
        <v>1</v>
      </c>
      <c r="R44" s="6">
        <f t="shared" si="122"/>
        <v>46238</v>
      </c>
      <c r="S44" s="11">
        <f t="shared" si="123"/>
        <v>0</v>
      </c>
      <c r="T44" s="11">
        <f t="shared" si="124"/>
        <v>0</v>
      </c>
      <c r="U44" s="7" t="str">
        <f t="shared" si="72"/>
        <v/>
      </c>
      <c r="V44" s="7"/>
      <c r="W44" s="39" t="str">
        <f t="shared" si="73"/>
        <v/>
      </c>
      <c r="X44" s="8" t="e">
        <f t="shared" si="103"/>
        <v>#NAME?</v>
      </c>
      <c r="Y44" s="7"/>
      <c r="Z44" s="8" t="e">
        <f t="shared" si="104"/>
        <v>#NAME?</v>
      </c>
      <c r="AA44" s="7"/>
      <c r="AB44" s="8" t="e">
        <f t="shared" si="105"/>
        <v>#NAME?</v>
      </c>
      <c r="AD44" s="5" t="str">
        <f t="shared" si="74"/>
        <v>V</v>
      </c>
      <c r="AE44" s="5">
        <f t="shared" si="75"/>
        <v>1</v>
      </c>
      <c r="AF44" s="6">
        <f t="shared" si="125"/>
        <v>46269</v>
      </c>
      <c r="AG44" s="11">
        <f t="shared" si="126"/>
        <v>0</v>
      </c>
      <c r="AH44" s="11">
        <f t="shared" si="127"/>
        <v>0</v>
      </c>
      <c r="AI44" s="7" t="str">
        <f t="shared" si="76"/>
        <v/>
      </c>
      <c r="AJ44" s="7"/>
      <c r="AK44" s="39" t="str">
        <f t="shared" si="77"/>
        <v/>
      </c>
      <c r="AL44" s="8" t="e">
        <f t="shared" si="106"/>
        <v>#NAME?</v>
      </c>
      <c r="AM44" s="7"/>
      <c r="AN44" s="8" t="e">
        <f t="shared" si="107"/>
        <v>#NAME?</v>
      </c>
      <c r="AO44" s="7"/>
      <c r="AP44" s="8" t="e">
        <f t="shared" si="108"/>
        <v>#NAME?</v>
      </c>
      <c r="AR44" s="5" t="str">
        <f t="shared" si="78"/>
        <v>D</v>
      </c>
      <c r="AS44" s="5">
        <f t="shared" si="79"/>
        <v>0</v>
      </c>
      <c r="AT44" s="6">
        <f t="shared" si="128"/>
        <v>46299</v>
      </c>
      <c r="AU44" s="11">
        <f t="shared" si="129"/>
        <v>0</v>
      </c>
      <c r="AV44" s="11">
        <f t="shared" si="130"/>
        <v>0</v>
      </c>
      <c r="AW44" s="7" t="str">
        <f t="shared" si="80"/>
        <v/>
      </c>
      <c r="AX44" s="7"/>
      <c r="AY44" s="39" t="str">
        <f t="shared" si="81"/>
        <v/>
      </c>
      <c r="AZ44" s="8" t="e">
        <f t="shared" si="109"/>
        <v>#NAME?</v>
      </c>
      <c r="BA44" s="7"/>
      <c r="BB44" s="8" t="e">
        <f t="shared" si="110"/>
        <v>#NAME?</v>
      </c>
      <c r="BC44" s="7"/>
      <c r="BD44" s="8" t="e">
        <f t="shared" si="111"/>
        <v>#NAME?</v>
      </c>
      <c r="BF44" s="5" t="str">
        <f t="shared" si="82"/>
        <v>M</v>
      </c>
      <c r="BG44" s="5">
        <f t="shared" si="83"/>
        <v>1</v>
      </c>
      <c r="BH44" s="6">
        <f t="shared" si="131"/>
        <v>46330</v>
      </c>
      <c r="BI44" s="11">
        <f t="shared" si="132"/>
        <v>0</v>
      </c>
      <c r="BJ44" s="11">
        <f t="shared" si="133"/>
        <v>0</v>
      </c>
      <c r="BK44" s="7" t="str">
        <f t="shared" si="84"/>
        <v/>
      </c>
      <c r="BL44" s="7"/>
      <c r="BM44" s="39" t="str">
        <f t="shared" si="112"/>
        <v>45</v>
      </c>
      <c r="BN44" s="8" t="e">
        <f t="shared" si="113"/>
        <v>#NAME?</v>
      </c>
      <c r="BO44" s="7"/>
      <c r="BP44" s="8" t="e">
        <f t="shared" si="114"/>
        <v>#NAME?</v>
      </c>
      <c r="BQ44" s="7"/>
      <c r="BR44" s="8" t="e">
        <f t="shared" si="115"/>
        <v>#NAME?</v>
      </c>
      <c r="BT44" s="5" t="str">
        <f t="shared" si="85"/>
        <v>V</v>
      </c>
      <c r="BU44" s="5">
        <f t="shared" si="86"/>
        <v>1</v>
      </c>
      <c r="BV44" s="6">
        <f t="shared" si="134"/>
        <v>46360</v>
      </c>
      <c r="BW44" s="11">
        <f t="shared" si="135"/>
        <v>0</v>
      </c>
      <c r="BX44" s="11">
        <f t="shared" si="136"/>
        <v>0</v>
      </c>
      <c r="BY44" s="7" t="str">
        <f t="shared" si="87"/>
        <v/>
      </c>
      <c r="BZ44" s="7"/>
      <c r="CA44" s="39" t="str">
        <f t="shared" si="88"/>
        <v/>
      </c>
      <c r="CB44" s="8" t="e">
        <f t="shared" si="116"/>
        <v>#NAME?</v>
      </c>
      <c r="CC44" s="7"/>
      <c r="CD44" s="8" t="e">
        <f t="shared" si="117"/>
        <v>#NAME?</v>
      </c>
      <c r="CE44" s="7"/>
      <c r="CF44" s="8" t="e">
        <f t="shared" si="118"/>
        <v>#NAME?</v>
      </c>
      <c r="CH44" s="5" t="str">
        <f t="shared" si="89"/>
        <v>L</v>
      </c>
      <c r="CI44" s="5">
        <f t="shared" si="90"/>
        <v>1</v>
      </c>
      <c r="CJ44" s="6">
        <f t="shared" si="137"/>
        <v>46391</v>
      </c>
      <c r="CK44" s="11">
        <f t="shared" si="138"/>
        <v>0</v>
      </c>
      <c r="CL44" s="11">
        <f t="shared" si="139"/>
        <v>0</v>
      </c>
      <c r="CM44" s="7" t="str">
        <f t="shared" si="91"/>
        <v/>
      </c>
      <c r="CN44" s="7"/>
      <c r="CO44" s="39" t="str">
        <f t="shared" si="92"/>
        <v/>
      </c>
      <c r="CP44" s="8" t="e">
        <f t="shared" si="119"/>
        <v>#NAME?</v>
      </c>
      <c r="CQ44" s="7"/>
      <c r="CR44" s="8" t="e">
        <f t="shared" si="120"/>
        <v>#NAME?</v>
      </c>
      <c r="CS44" s="7"/>
      <c r="CT44" s="8" t="e">
        <f t="shared" si="121"/>
        <v>#NAME?</v>
      </c>
    </row>
    <row r="45" spans="2:99" ht="20.149999999999999" customHeight="1" x14ac:dyDescent="0.25">
      <c r="B45" s="5" t="str">
        <f t="shared" si="93"/>
        <v>D</v>
      </c>
      <c r="C45" s="5">
        <f t="shared" si="94"/>
        <v>0</v>
      </c>
      <c r="D45" s="6">
        <f t="shared" si="95"/>
        <v>46208</v>
      </c>
      <c r="E45" s="11">
        <f t="shared" si="96"/>
        <v>0</v>
      </c>
      <c r="F45" s="11">
        <f t="shared" si="97"/>
        <v>0</v>
      </c>
      <c r="G45" s="7" t="str">
        <f t="shared" si="98"/>
        <v/>
      </c>
      <c r="H45" s="7"/>
      <c r="I45" s="39" t="str">
        <f t="shared" si="99"/>
        <v/>
      </c>
      <c r="J45" s="8" t="e">
        <f t="shared" si="100"/>
        <v>#NAME?</v>
      </c>
      <c r="K45" s="7"/>
      <c r="L45" s="8" t="e">
        <f t="shared" si="101"/>
        <v>#NAME?</v>
      </c>
      <c r="M45" s="7"/>
      <c r="N45" s="8" t="e">
        <f t="shared" si="102"/>
        <v>#NAME?</v>
      </c>
      <c r="P45" s="5" t="str">
        <f t="shared" si="70"/>
        <v>M</v>
      </c>
      <c r="Q45" s="5">
        <f t="shared" si="71"/>
        <v>1</v>
      </c>
      <c r="R45" s="6">
        <f t="shared" si="122"/>
        <v>46239</v>
      </c>
      <c r="S45" s="11">
        <f t="shared" si="123"/>
        <v>0</v>
      </c>
      <c r="T45" s="11">
        <f t="shared" si="124"/>
        <v>0</v>
      </c>
      <c r="U45" s="7" t="str">
        <f t="shared" si="72"/>
        <v/>
      </c>
      <c r="V45" s="7"/>
      <c r="W45" s="39" t="str">
        <f t="shared" si="73"/>
        <v>32</v>
      </c>
      <c r="X45" s="8" t="e">
        <f t="shared" si="103"/>
        <v>#NAME?</v>
      </c>
      <c r="Y45" s="7"/>
      <c r="Z45" s="8" t="e">
        <f t="shared" si="104"/>
        <v>#NAME?</v>
      </c>
      <c r="AA45" s="7"/>
      <c r="AB45" s="8" t="e">
        <f t="shared" si="105"/>
        <v>#NAME?</v>
      </c>
      <c r="AD45" s="5" t="str">
        <f t="shared" si="74"/>
        <v>S</v>
      </c>
      <c r="AE45" s="5">
        <f t="shared" si="75"/>
        <v>0</v>
      </c>
      <c r="AF45" s="6">
        <f t="shared" si="125"/>
        <v>46270</v>
      </c>
      <c r="AG45" s="11">
        <f t="shared" si="126"/>
        <v>0</v>
      </c>
      <c r="AH45" s="11">
        <f t="shared" si="127"/>
        <v>0</v>
      </c>
      <c r="AI45" s="7" t="str">
        <f t="shared" si="76"/>
        <v/>
      </c>
      <c r="AJ45" s="7"/>
      <c r="AK45" s="39" t="str">
        <f t="shared" si="77"/>
        <v/>
      </c>
      <c r="AL45" s="8" t="e">
        <f t="shared" si="106"/>
        <v>#NAME?</v>
      </c>
      <c r="AM45" s="7"/>
      <c r="AN45" s="8" t="e">
        <f t="shared" si="107"/>
        <v>#NAME?</v>
      </c>
      <c r="AO45" s="7"/>
      <c r="AP45" s="8" t="e">
        <f t="shared" si="108"/>
        <v>#NAME?</v>
      </c>
      <c r="AR45" s="5" t="str">
        <f t="shared" si="78"/>
        <v>L</v>
      </c>
      <c r="AS45" s="5">
        <f t="shared" si="79"/>
        <v>1</v>
      </c>
      <c r="AT45" s="6">
        <f t="shared" si="128"/>
        <v>46300</v>
      </c>
      <c r="AU45" s="11">
        <f t="shared" si="129"/>
        <v>0</v>
      </c>
      <c r="AV45" s="11">
        <f t="shared" si="130"/>
        <v>0</v>
      </c>
      <c r="AW45" s="7" t="str">
        <f t="shared" si="80"/>
        <v/>
      </c>
      <c r="AX45" s="7"/>
      <c r="AY45" s="39" t="str">
        <f t="shared" si="81"/>
        <v/>
      </c>
      <c r="AZ45" s="8" t="e">
        <f t="shared" si="109"/>
        <v>#NAME?</v>
      </c>
      <c r="BA45" s="7"/>
      <c r="BB45" s="8" t="e">
        <f t="shared" si="110"/>
        <v>#NAME?</v>
      </c>
      <c r="BC45" s="7"/>
      <c r="BD45" s="8" t="e">
        <f t="shared" si="111"/>
        <v>#NAME?</v>
      </c>
      <c r="BF45" s="5" t="str">
        <f t="shared" si="82"/>
        <v>J</v>
      </c>
      <c r="BG45" s="5">
        <f t="shared" si="83"/>
        <v>1</v>
      </c>
      <c r="BH45" s="6">
        <f t="shared" si="131"/>
        <v>46331</v>
      </c>
      <c r="BI45" s="11">
        <f t="shared" si="132"/>
        <v>0</v>
      </c>
      <c r="BJ45" s="11">
        <f t="shared" si="133"/>
        <v>0</v>
      </c>
      <c r="BK45" s="7" t="str">
        <f t="shared" si="84"/>
        <v/>
      </c>
      <c r="BL45" s="7"/>
      <c r="BM45" s="39" t="str">
        <f t="shared" si="112"/>
        <v/>
      </c>
      <c r="BN45" s="8" t="e">
        <f t="shared" si="113"/>
        <v>#NAME?</v>
      </c>
      <c r="BO45" s="7"/>
      <c r="BP45" s="8" t="e">
        <f t="shared" si="114"/>
        <v>#NAME?</v>
      </c>
      <c r="BQ45" s="7"/>
      <c r="BR45" s="8" t="e">
        <f t="shared" si="115"/>
        <v>#NAME?</v>
      </c>
      <c r="BT45" s="5" t="str">
        <f t="shared" si="85"/>
        <v>S</v>
      </c>
      <c r="BU45" s="5">
        <f t="shared" si="86"/>
        <v>0</v>
      </c>
      <c r="BV45" s="6">
        <f t="shared" si="134"/>
        <v>46361</v>
      </c>
      <c r="BW45" s="11">
        <f t="shared" si="135"/>
        <v>0</v>
      </c>
      <c r="BX45" s="11">
        <f t="shared" si="136"/>
        <v>0</v>
      </c>
      <c r="BY45" s="7" t="str">
        <f t="shared" si="87"/>
        <v/>
      </c>
      <c r="BZ45" s="7"/>
      <c r="CA45" s="39" t="str">
        <f t="shared" si="88"/>
        <v/>
      </c>
      <c r="CB45" s="8" t="e">
        <f t="shared" si="116"/>
        <v>#NAME?</v>
      </c>
      <c r="CC45" s="7"/>
      <c r="CD45" s="8" t="e">
        <f t="shared" si="117"/>
        <v>#NAME?</v>
      </c>
      <c r="CE45" s="7"/>
      <c r="CF45" s="8" t="e">
        <f t="shared" si="118"/>
        <v>#NAME?</v>
      </c>
      <c r="CH45" s="5" t="str">
        <f t="shared" si="89"/>
        <v>M</v>
      </c>
      <c r="CI45" s="5">
        <f t="shared" si="90"/>
        <v>1</v>
      </c>
      <c r="CJ45" s="6">
        <f t="shared" si="137"/>
        <v>46392</v>
      </c>
      <c r="CK45" s="11">
        <f t="shared" si="138"/>
        <v>0</v>
      </c>
      <c r="CL45" s="11">
        <f t="shared" si="139"/>
        <v>0</v>
      </c>
      <c r="CM45" s="7" t="str">
        <f t="shared" si="91"/>
        <v/>
      </c>
      <c r="CN45" s="7"/>
      <c r="CO45" s="39" t="str">
        <f t="shared" si="92"/>
        <v/>
      </c>
      <c r="CP45" s="8" t="e">
        <f t="shared" si="119"/>
        <v>#NAME?</v>
      </c>
      <c r="CQ45" s="7"/>
      <c r="CR45" s="8" t="e">
        <f t="shared" si="120"/>
        <v>#NAME?</v>
      </c>
      <c r="CS45" s="7"/>
      <c r="CT45" s="8" t="e">
        <f t="shared" si="121"/>
        <v>#NAME?</v>
      </c>
    </row>
    <row r="46" spans="2:99" ht="20.149999999999999" customHeight="1" x14ac:dyDescent="0.25">
      <c r="B46" s="5" t="str">
        <f t="shared" si="93"/>
        <v>L</v>
      </c>
      <c r="C46" s="5">
        <f t="shared" si="94"/>
        <v>1</v>
      </c>
      <c r="D46" s="6">
        <f t="shared" si="95"/>
        <v>46209</v>
      </c>
      <c r="E46" s="11">
        <f t="shared" si="96"/>
        <v>0</v>
      </c>
      <c r="F46" s="11">
        <f t="shared" si="97"/>
        <v>0</v>
      </c>
      <c r="G46" s="7" t="str">
        <f t="shared" si="98"/>
        <v/>
      </c>
      <c r="H46" s="7"/>
      <c r="I46" s="39" t="str">
        <f t="shared" si="99"/>
        <v/>
      </c>
      <c r="J46" s="8" t="e">
        <f t="shared" si="100"/>
        <v>#NAME?</v>
      </c>
      <c r="K46" s="7"/>
      <c r="L46" s="8" t="e">
        <f t="shared" si="101"/>
        <v>#NAME?</v>
      </c>
      <c r="M46" s="7"/>
      <c r="N46" s="8" t="e">
        <f t="shared" si="102"/>
        <v>#NAME?</v>
      </c>
      <c r="P46" s="5" t="str">
        <f t="shared" si="70"/>
        <v>J</v>
      </c>
      <c r="Q46" s="5">
        <f t="shared" si="71"/>
        <v>1</v>
      </c>
      <c r="R46" s="6">
        <f t="shared" si="122"/>
        <v>46240</v>
      </c>
      <c r="S46" s="11">
        <f t="shared" si="123"/>
        <v>0</v>
      </c>
      <c r="T46" s="11">
        <f t="shared" si="124"/>
        <v>0</v>
      </c>
      <c r="U46" s="7" t="str">
        <f t="shared" si="72"/>
        <v/>
      </c>
      <c r="V46" s="7"/>
      <c r="W46" s="39" t="str">
        <f t="shared" si="73"/>
        <v/>
      </c>
      <c r="X46" s="8" t="e">
        <f t="shared" si="103"/>
        <v>#NAME?</v>
      </c>
      <c r="Y46" s="7"/>
      <c r="Z46" s="8" t="e">
        <f t="shared" si="104"/>
        <v>#NAME?</v>
      </c>
      <c r="AA46" s="7"/>
      <c r="AB46" s="8" t="e">
        <f t="shared" si="105"/>
        <v>#NAME?</v>
      </c>
      <c r="AD46" s="5" t="str">
        <f t="shared" si="74"/>
        <v>D</v>
      </c>
      <c r="AE46" s="5">
        <f t="shared" si="75"/>
        <v>0</v>
      </c>
      <c r="AF46" s="6">
        <f t="shared" si="125"/>
        <v>46271</v>
      </c>
      <c r="AG46" s="11">
        <f t="shared" si="126"/>
        <v>0</v>
      </c>
      <c r="AH46" s="11">
        <f t="shared" si="127"/>
        <v>0</v>
      </c>
      <c r="AI46" s="7" t="str">
        <f t="shared" si="76"/>
        <v/>
      </c>
      <c r="AJ46" s="7"/>
      <c r="AK46" s="39" t="str">
        <f t="shared" si="77"/>
        <v/>
      </c>
      <c r="AL46" s="8" t="e">
        <f t="shared" si="106"/>
        <v>#NAME?</v>
      </c>
      <c r="AM46" s="7"/>
      <c r="AN46" s="8" t="e">
        <f t="shared" si="107"/>
        <v>#NAME?</v>
      </c>
      <c r="AO46" s="7"/>
      <c r="AP46" s="8" t="e">
        <f t="shared" si="108"/>
        <v>#NAME?</v>
      </c>
      <c r="AR46" s="5" t="str">
        <f t="shared" si="78"/>
        <v>M</v>
      </c>
      <c r="AS46" s="5">
        <f t="shared" si="79"/>
        <v>1</v>
      </c>
      <c r="AT46" s="6">
        <f t="shared" si="128"/>
        <v>46301</v>
      </c>
      <c r="AU46" s="11">
        <f t="shared" si="129"/>
        <v>0</v>
      </c>
      <c r="AV46" s="11">
        <f t="shared" si="130"/>
        <v>0</v>
      </c>
      <c r="AW46" s="7" t="str">
        <f t="shared" si="80"/>
        <v/>
      </c>
      <c r="AX46" s="7"/>
      <c r="AY46" s="39" t="str">
        <f t="shared" si="81"/>
        <v/>
      </c>
      <c r="AZ46" s="8" t="e">
        <f t="shared" si="109"/>
        <v>#NAME?</v>
      </c>
      <c r="BA46" s="7"/>
      <c r="BB46" s="8" t="e">
        <f t="shared" si="110"/>
        <v>#NAME?</v>
      </c>
      <c r="BC46" s="7"/>
      <c r="BD46" s="8" t="e">
        <f t="shared" si="111"/>
        <v>#NAME?</v>
      </c>
      <c r="BF46" s="5" t="str">
        <f t="shared" si="82"/>
        <v>V</v>
      </c>
      <c r="BG46" s="5">
        <f t="shared" si="83"/>
        <v>1</v>
      </c>
      <c r="BH46" s="6">
        <f t="shared" si="131"/>
        <v>46332</v>
      </c>
      <c r="BI46" s="11">
        <f t="shared" si="132"/>
        <v>0</v>
      </c>
      <c r="BJ46" s="11">
        <f t="shared" si="133"/>
        <v>0</v>
      </c>
      <c r="BK46" s="7" t="str">
        <f t="shared" si="84"/>
        <v/>
      </c>
      <c r="BL46" s="7"/>
      <c r="BM46" s="39" t="str">
        <f t="shared" si="112"/>
        <v/>
      </c>
      <c r="BN46" s="8" t="e">
        <f t="shared" si="113"/>
        <v>#NAME?</v>
      </c>
      <c r="BO46" s="7"/>
      <c r="BP46" s="8" t="e">
        <f t="shared" si="114"/>
        <v>#NAME?</v>
      </c>
      <c r="BQ46" s="7"/>
      <c r="BR46" s="8" t="e">
        <f t="shared" si="115"/>
        <v>#NAME?</v>
      </c>
      <c r="BT46" s="5" t="str">
        <f t="shared" si="85"/>
        <v>D</v>
      </c>
      <c r="BU46" s="5">
        <f t="shared" si="86"/>
        <v>0</v>
      </c>
      <c r="BV46" s="6">
        <f t="shared" si="134"/>
        <v>46362</v>
      </c>
      <c r="BW46" s="11">
        <f t="shared" si="135"/>
        <v>0</v>
      </c>
      <c r="BX46" s="11">
        <f t="shared" si="136"/>
        <v>0</v>
      </c>
      <c r="BY46" s="7" t="str">
        <f t="shared" si="87"/>
        <v/>
      </c>
      <c r="BZ46" s="7"/>
      <c r="CA46" s="39" t="str">
        <f t="shared" si="88"/>
        <v/>
      </c>
      <c r="CB46" s="8" t="e">
        <f t="shared" si="116"/>
        <v>#NAME?</v>
      </c>
      <c r="CC46" s="7"/>
      <c r="CD46" s="8" t="e">
        <f t="shared" si="117"/>
        <v>#NAME?</v>
      </c>
      <c r="CE46" s="7"/>
      <c r="CF46" s="8" t="e">
        <f t="shared" si="118"/>
        <v>#NAME?</v>
      </c>
      <c r="CH46" s="5" t="str">
        <f t="shared" si="89"/>
        <v>M</v>
      </c>
      <c r="CI46" s="5">
        <f t="shared" si="90"/>
        <v>1</v>
      </c>
      <c r="CJ46" s="6">
        <f t="shared" si="137"/>
        <v>46393</v>
      </c>
      <c r="CK46" s="11">
        <f t="shared" si="138"/>
        <v>0</v>
      </c>
      <c r="CL46" s="11">
        <f t="shared" si="139"/>
        <v>0</v>
      </c>
      <c r="CM46" s="7" t="str">
        <f t="shared" si="91"/>
        <v/>
      </c>
      <c r="CN46" s="7"/>
      <c r="CO46" s="39" t="str">
        <f t="shared" si="92"/>
        <v>1</v>
      </c>
      <c r="CP46" s="8" t="e">
        <f t="shared" si="119"/>
        <v>#NAME?</v>
      </c>
      <c r="CQ46" s="7"/>
      <c r="CR46" s="8" t="e">
        <f t="shared" si="120"/>
        <v>#NAME?</v>
      </c>
      <c r="CS46" s="7"/>
      <c r="CT46" s="8" t="e">
        <f t="shared" si="121"/>
        <v>#NAME?</v>
      </c>
    </row>
    <row r="47" spans="2:99" ht="20.149999999999999" customHeight="1" x14ac:dyDescent="0.25">
      <c r="B47" s="5" t="str">
        <f t="shared" si="93"/>
        <v>M</v>
      </c>
      <c r="C47" s="5">
        <f t="shared" si="94"/>
        <v>1</v>
      </c>
      <c r="D47" s="6">
        <f t="shared" si="95"/>
        <v>46210</v>
      </c>
      <c r="E47" s="11">
        <f t="shared" si="96"/>
        <v>0</v>
      </c>
      <c r="F47" s="11">
        <f t="shared" si="97"/>
        <v>0</v>
      </c>
      <c r="G47" s="7" t="str">
        <f t="shared" si="98"/>
        <v/>
      </c>
      <c r="H47" s="7"/>
      <c r="I47" s="39" t="str">
        <f t="shared" si="99"/>
        <v/>
      </c>
      <c r="J47" s="8" t="e">
        <f t="shared" si="100"/>
        <v>#NAME?</v>
      </c>
      <c r="K47" s="7"/>
      <c r="L47" s="8" t="e">
        <f t="shared" si="101"/>
        <v>#NAME?</v>
      </c>
      <c r="M47" s="7"/>
      <c r="N47" s="8" t="e">
        <f t="shared" si="102"/>
        <v>#NAME?</v>
      </c>
      <c r="P47" s="5" t="str">
        <f t="shared" si="70"/>
        <v>V</v>
      </c>
      <c r="Q47" s="5">
        <f t="shared" si="71"/>
        <v>1</v>
      </c>
      <c r="R47" s="6">
        <f t="shared" si="122"/>
        <v>46241</v>
      </c>
      <c r="S47" s="11">
        <f t="shared" si="123"/>
        <v>0</v>
      </c>
      <c r="T47" s="11">
        <f t="shared" si="124"/>
        <v>0</v>
      </c>
      <c r="U47" s="7" t="str">
        <f t="shared" si="72"/>
        <v/>
      </c>
      <c r="V47" s="7"/>
      <c r="W47" s="39" t="str">
        <f t="shared" si="73"/>
        <v/>
      </c>
      <c r="X47" s="8" t="e">
        <f t="shared" si="103"/>
        <v>#NAME?</v>
      </c>
      <c r="Y47" s="7"/>
      <c r="Z47" s="8" t="e">
        <f t="shared" si="104"/>
        <v>#NAME?</v>
      </c>
      <c r="AA47" s="7"/>
      <c r="AB47" s="8" t="e">
        <f t="shared" si="105"/>
        <v>#NAME?</v>
      </c>
      <c r="AD47" s="5" t="str">
        <f t="shared" si="74"/>
        <v>L</v>
      </c>
      <c r="AE47" s="5">
        <f t="shared" si="75"/>
        <v>1</v>
      </c>
      <c r="AF47" s="6">
        <f t="shared" si="125"/>
        <v>46272</v>
      </c>
      <c r="AG47" s="11">
        <f t="shared" si="126"/>
        <v>0</v>
      </c>
      <c r="AH47" s="11">
        <f t="shared" si="127"/>
        <v>0</v>
      </c>
      <c r="AI47" s="7" t="str">
        <f t="shared" si="76"/>
        <v/>
      </c>
      <c r="AJ47" s="7"/>
      <c r="AK47" s="39" t="str">
        <f t="shared" si="77"/>
        <v/>
      </c>
      <c r="AL47" s="8" t="e">
        <f t="shared" si="106"/>
        <v>#NAME?</v>
      </c>
      <c r="AM47" s="7"/>
      <c r="AN47" s="8" t="e">
        <f t="shared" si="107"/>
        <v>#NAME?</v>
      </c>
      <c r="AO47" s="7"/>
      <c r="AP47" s="8" t="e">
        <f t="shared" si="108"/>
        <v>#NAME?</v>
      </c>
      <c r="AR47" s="5" t="str">
        <f t="shared" si="78"/>
        <v>M</v>
      </c>
      <c r="AS47" s="5">
        <f t="shared" si="79"/>
        <v>1</v>
      </c>
      <c r="AT47" s="6">
        <f t="shared" si="128"/>
        <v>46302</v>
      </c>
      <c r="AU47" s="11">
        <f t="shared" si="129"/>
        <v>0</v>
      </c>
      <c r="AV47" s="11">
        <f t="shared" si="130"/>
        <v>0</v>
      </c>
      <c r="AW47" s="7" t="str">
        <f t="shared" si="80"/>
        <v/>
      </c>
      <c r="AX47" s="7"/>
      <c r="AY47" s="39" t="str">
        <f t="shared" si="81"/>
        <v>41</v>
      </c>
      <c r="AZ47" s="8" t="e">
        <f t="shared" si="109"/>
        <v>#NAME?</v>
      </c>
      <c r="BA47" s="7"/>
      <c r="BB47" s="8" t="e">
        <f t="shared" si="110"/>
        <v>#NAME?</v>
      </c>
      <c r="BC47" s="7"/>
      <c r="BD47" s="8" t="e">
        <f t="shared" si="111"/>
        <v>#NAME?</v>
      </c>
      <c r="BF47" s="5" t="str">
        <f t="shared" si="82"/>
        <v>S</v>
      </c>
      <c r="BG47" s="5">
        <f t="shared" si="83"/>
        <v>0</v>
      </c>
      <c r="BH47" s="6">
        <f t="shared" si="131"/>
        <v>46333</v>
      </c>
      <c r="BI47" s="11">
        <f t="shared" si="132"/>
        <v>0</v>
      </c>
      <c r="BJ47" s="11">
        <f t="shared" si="133"/>
        <v>0</v>
      </c>
      <c r="BK47" s="7" t="str">
        <f t="shared" si="84"/>
        <v/>
      </c>
      <c r="BL47" s="7"/>
      <c r="BM47" s="39" t="str">
        <f t="shared" si="112"/>
        <v/>
      </c>
      <c r="BN47" s="8" t="e">
        <f t="shared" si="113"/>
        <v>#NAME?</v>
      </c>
      <c r="BO47" s="7"/>
      <c r="BP47" s="8" t="e">
        <f t="shared" si="114"/>
        <v>#NAME?</v>
      </c>
      <c r="BQ47" s="7"/>
      <c r="BR47" s="8" t="e">
        <f t="shared" si="115"/>
        <v>#NAME?</v>
      </c>
      <c r="BT47" s="5" t="str">
        <f t="shared" si="85"/>
        <v>L</v>
      </c>
      <c r="BU47" s="5">
        <f t="shared" si="86"/>
        <v>1</v>
      </c>
      <c r="BV47" s="6">
        <f t="shared" si="134"/>
        <v>46363</v>
      </c>
      <c r="BW47" s="11">
        <f t="shared" si="135"/>
        <v>0</v>
      </c>
      <c r="BX47" s="11">
        <f t="shared" si="136"/>
        <v>0</v>
      </c>
      <c r="BY47" s="7" t="str">
        <f t="shared" si="87"/>
        <v/>
      </c>
      <c r="BZ47" s="7"/>
      <c r="CA47" s="39" t="str">
        <f t="shared" si="88"/>
        <v/>
      </c>
      <c r="CB47" s="8" t="e">
        <f t="shared" si="116"/>
        <v>#NAME?</v>
      </c>
      <c r="CC47" s="7"/>
      <c r="CD47" s="8" t="e">
        <f t="shared" si="117"/>
        <v>#NAME?</v>
      </c>
      <c r="CE47" s="7"/>
      <c r="CF47" s="8" t="e">
        <f t="shared" si="118"/>
        <v>#NAME?</v>
      </c>
      <c r="CH47" s="5" t="str">
        <f t="shared" si="89"/>
        <v>J</v>
      </c>
      <c r="CI47" s="5">
        <f t="shared" si="90"/>
        <v>1</v>
      </c>
      <c r="CJ47" s="6">
        <f t="shared" si="137"/>
        <v>46394</v>
      </c>
      <c r="CK47" s="11">
        <f t="shared" si="138"/>
        <v>0</v>
      </c>
      <c r="CL47" s="11">
        <f t="shared" si="139"/>
        <v>0</v>
      </c>
      <c r="CM47" s="7" t="str">
        <f t="shared" si="91"/>
        <v/>
      </c>
      <c r="CN47" s="7"/>
      <c r="CO47" s="39" t="str">
        <f t="shared" si="92"/>
        <v/>
      </c>
      <c r="CP47" s="8" t="e">
        <f t="shared" si="119"/>
        <v>#NAME?</v>
      </c>
      <c r="CQ47" s="7"/>
      <c r="CR47" s="8" t="e">
        <f t="shared" si="120"/>
        <v>#NAME?</v>
      </c>
      <c r="CS47" s="7"/>
      <c r="CT47" s="8" t="e">
        <f t="shared" si="121"/>
        <v>#NAME?</v>
      </c>
    </row>
    <row r="48" spans="2:99" ht="20.149999999999999" customHeight="1" x14ac:dyDescent="0.25">
      <c r="B48" s="5" t="str">
        <f t="shared" si="93"/>
        <v>M</v>
      </c>
      <c r="C48" s="5">
        <f t="shared" si="94"/>
        <v>1</v>
      </c>
      <c r="D48" s="6">
        <f t="shared" si="95"/>
        <v>46211</v>
      </c>
      <c r="E48" s="11">
        <f t="shared" si="96"/>
        <v>0</v>
      </c>
      <c r="F48" s="11">
        <f t="shared" si="97"/>
        <v>0</v>
      </c>
      <c r="G48" s="7" t="str">
        <f t="shared" si="98"/>
        <v/>
      </c>
      <c r="H48" s="7"/>
      <c r="I48" s="39" t="str">
        <f t="shared" si="99"/>
        <v>28</v>
      </c>
      <c r="J48" s="8" t="e">
        <f t="shared" si="100"/>
        <v>#NAME?</v>
      </c>
      <c r="K48" s="7"/>
      <c r="L48" s="8" t="e">
        <f t="shared" si="101"/>
        <v>#NAME?</v>
      </c>
      <c r="M48" s="7"/>
      <c r="N48" s="8" t="e">
        <f t="shared" si="102"/>
        <v>#NAME?</v>
      </c>
      <c r="P48" s="5" t="str">
        <f t="shared" si="70"/>
        <v>S</v>
      </c>
      <c r="Q48" s="5">
        <f t="shared" si="71"/>
        <v>0</v>
      </c>
      <c r="R48" s="6">
        <f t="shared" si="122"/>
        <v>46242</v>
      </c>
      <c r="S48" s="11">
        <f t="shared" si="123"/>
        <v>0</v>
      </c>
      <c r="T48" s="11">
        <f t="shared" si="124"/>
        <v>0</v>
      </c>
      <c r="U48" s="7" t="str">
        <f t="shared" si="72"/>
        <v/>
      </c>
      <c r="V48" s="7"/>
      <c r="W48" s="39" t="str">
        <f t="shared" si="73"/>
        <v/>
      </c>
      <c r="X48" s="8" t="e">
        <f t="shared" si="103"/>
        <v>#NAME?</v>
      </c>
      <c r="Y48" s="7"/>
      <c r="Z48" s="8" t="e">
        <f t="shared" si="104"/>
        <v>#NAME?</v>
      </c>
      <c r="AA48" s="7"/>
      <c r="AB48" s="8" t="e">
        <f t="shared" si="105"/>
        <v>#NAME?</v>
      </c>
      <c r="AD48" s="5" t="str">
        <f t="shared" si="74"/>
        <v>M</v>
      </c>
      <c r="AE48" s="5">
        <f t="shared" si="75"/>
        <v>1</v>
      </c>
      <c r="AF48" s="6">
        <f t="shared" si="125"/>
        <v>46273</v>
      </c>
      <c r="AG48" s="11">
        <f t="shared" si="126"/>
        <v>0</v>
      </c>
      <c r="AH48" s="11">
        <f t="shared" si="127"/>
        <v>0</v>
      </c>
      <c r="AI48" s="7" t="str">
        <f t="shared" si="76"/>
        <v/>
      </c>
      <c r="AJ48" s="7"/>
      <c r="AK48" s="39" t="str">
        <f t="shared" si="77"/>
        <v/>
      </c>
      <c r="AL48" s="8" t="e">
        <f t="shared" si="106"/>
        <v>#NAME?</v>
      </c>
      <c r="AM48" s="7"/>
      <c r="AN48" s="8" t="e">
        <f t="shared" si="107"/>
        <v>#NAME?</v>
      </c>
      <c r="AO48" s="7"/>
      <c r="AP48" s="8" t="e">
        <f t="shared" si="108"/>
        <v>#NAME?</v>
      </c>
      <c r="AR48" s="5" t="str">
        <f t="shared" si="78"/>
        <v>J</v>
      </c>
      <c r="AS48" s="5">
        <f t="shared" si="79"/>
        <v>1</v>
      </c>
      <c r="AT48" s="6">
        <f t="shared" si="128"/>
        <v>46303</v>
      </c>
      <c r="AU48" s="11">
        <f t="shared" si="129"/>
        <v>0</v>
      </c>
      <c r="AV48" s="11">
        <f t="shared" si="130"/>
        <v>0</v>
      </c>
      <c r="AW48" s="7" t="str">
        <f t="shared" si="80"/>
        <v/>
      </c>
      <c r="AX48" s="7"/>
      <c r="AY48" s="39" t="str">
        <f t="shared" si="81"/>
        <v/>
      </c>
      <c r="AZ48" s="8" t="e">
        <f t="shared" si="109"/>
        <v>#NAME?</v>
      </c>
      <c r="BA48" s="7"/>
      <c r="BB48" s="8" t="e">
        <f t="shared" si="110"/>
        <v>#NAME?</v>
      </c>
      <c r="BC48" s="7"/>
      <c r="BD48" s="8" t="e">
        <f t="shared" si="111"/>
        <v>#NAME?</v>
      </c>
      <c r="BF48" s="5" t="str">
        <f t="shared" si="82"/>
        <v>D</v>
      </c>
      <c r="BG48" s="5">
        <f t="shared" si="83"/>
        <v>0</v>
      </c>
      <c r="BH48" s="6">
        <f t="shared" si="131"/>
        <v>46334</v>
      </c>
      <c r="BI48" s="11">
        <f t="shared" si="132"/>
        <v>0</v>
      </c>
      <c r="BJ48" s="11">
        <f t="shared" si="133"/>
        <v>0</v>
      </c>
      <c r="BK48" s="7" t="str">
        <f t="shared" si="84"/>
        <v/>
      </c>
      <c r="BL48" s="7"/>
      <c r="BM48" s="39" t="str">
        <f t="shared" si="112"/>
        <v/>
      </c>
      <c r="BN48" s="8" t="e">
        <f t="shared" si="113"/>
        <v>#NAME?</v>
      </c>
      <c r="BO48" s="7"/>
      <c r="BP48" s="8" t="e">
        <f t="shared" si="114"/>
        <v>#NAME?</v>
      </c>
      <c r="BQ48" s="7"/>
      <c r="BR48" s="8" t="e">
        <f t="shared" si="115"/>
        <v>#NAME?</v>
      </c>
      <c r="BT48" s="5" t="str">
        <f t="shared" si="85"/>
        <v>M</v>
      </c>
      <c r="BU48" s="5">
        <f t="shared" si="86"/>
        <v>1</v>
      </c>
      <c r="BV48" s="6">
        <f t="shared" si="134"/>
        <v>46364</v>
      </c>
      <c r="BW48" s="11">
        <f t="shared" si="135"/>
        <v>0</v>
      </c>
      <c r="BX48" s="11">
        <f t="shared" si="136"/>
        <v>0</v>
      </c>
      <c r="BY48" s="7" t="str">
        <f t="shared" si="87"/>
        <v/>
      </c>
      <c r="BZ48" s="7"/>
      <c r="CA48" s="39" t="str">
        <f t="shared" si="88"/>
        <v/>
      </c>
      <c r="CB48" s="8" t="e">
        <f t="shared" si="116"/>
        <v>#NAME?</v>
      </c>
      <c r="CC48" s="7"/>
      <c r="CD48" s="8" t="e">
        <f t="shared" si="117"/>
        <v>#NAME?</v>
      </c>
      <c r="CE48" s="7"/>
      <c r="CF48" s="8" t="e">
        <f t="shared" si="118"/>
        <v>#NAME?</v>
      </c>
      <c r="CH48" s="5" t="str">
        <f t="shared" si="89"/>
        <v>V</v>
      </c>
      <c r="CI48" s="5">
        <f t="shared" si="90"/>
        <v>1</v>
      </c>
      <c r="CJ48" s="6">
        <f t="shared" si="137"/>
        <v>46395</v>
      </c>
      <c r="CK48" s="11">
        <f t="shared" si="138"/>
        <v>0</v>
      </c>
      <c r="CL48" s="11">
        <f t="shared" si="139"/>
        <v>0</v>
      </c>
      <c r="CM48" s="7" t="str">
        <f t="shared" si="91"/>
        <v/>
      </c>
      <c r="CN48" s="7"/>
      <c r="CO48" s="39" t="str">
        <f t="shared" si="92"/>
        <v/>
      </c>
      <c r="CP48" s="8" t="e">
        <f t="shared" si="119"/>
        <v>#NAME?</v>
      </c>
      <c r="CQ48" s="7"/>
      <c r="CR48" s="8" t="e">
        <f t="shared" si="120"/>
        <v>#NAME?</v>
      </c>
      <c r="CS48" s="7"/>
      <c r="CT48" s="8" t="e">
        <f t="shared" si="121"/>
        <v>#NAME?</v>
      </c>
    </row>
    <row r="49" spans="2:98" ht="20.149999999999999" customHeight="1" x14ac:dyDescent="0.25">
      <c r="B49" s="5" t="str">
        <f t="shared" si="93"/>
        <v>J</v>
      </c>
      <c r="C49" s="5">
        <f t="shared" si="94"/>
        <v>1</v>
      </c>
      <c r="D49" s="6">
        <f t="shared" si="95"/>
        <v>46212</v>
      </c>
      <c r="E49" s="11">
        <f t="shared" si="96"/>
        <v>0</v>
      </c>
      <c r="F49" s="11">
        <f t="shared" si="97"/>
        <v>0</v>
      </c>
      <c r="G49" s="7" t="str">
        <f t="shared" si="98"/>
        <v/>
      </c>
      <c r="H49" s="7"/>
      <c r="I49" s="39" t="str">
        <f t="shared" si="99"/>
        <v/>
      </c>
      <c r="J49" s="8" t="e">
        <f t="shared" si="100"/>
        <v>#NAME?</v>
      </c>
      <c r="K49" s="7"/>
      <c r="L49" s="8" t="e">
        <f t="shared" si="101"/>
        <v>#NAME?</v>
      </c>
      <c r="M49" s="7"/>
      <c r="N49" s="8" t="e">
        <f t="shared" si="102"/>
        <v>#NAME?</v>
      </c>
      <c r="P49" s="5" t="str">
        <f t="shared" si="70"/>
        <v>D</v>
      </c>
      <c r="Q49" s="5">
        <f t="shared" si="71"/>
        <v>0</v>
      </c>
      <c r="R49" s="6">
        <f t="shared" si="122"/>
        <v>46243</v>
      </c>
      <c r="S49" s="11">
        <f t="shared" si="123"/>
        <v>0</v>
      </c>
      <c r="T49" s="11">
        <f t="shared" si="124"/>
        <v>0</v>
      </c>
      <c r="U49" s="7" t="str">
        <f t="shared" si="72"/>
        <v/>
      </c>
      <c r="V49" s="7"/>
      <c r="W49" s="39" t="str">
        <f t="shared" si="73"/>
        <v/>
      </c>
      <c r="X49" s="8" t="e">
        <f t="shared" si="103"/>
        <v>#NAME?</v>
      </c>
      <c r="Y49" s="7"/>
      <c r="Z49" s="8" t="e">
        <f t="shared" si="104"/>
        <v>#NAME?</v>
      </c>
      <c r="AA49" s="7"/>
      <c r="AB49" s="8" t="e">
        <f t="shared" si="105"/>
        <v>#NAME?</v>
      </c>
      <c r="AD49" s="5" t="str">
        <f t="shared" si="74"/>
        <v>M</v>
      </c>
      <c r="AE49" s="5">
        <f t="shared" si="75"/>
        <v>1</v>
      </c>
      <c r="AF49" s="6">
        <f t="shared" si="125"/>
        <v>46274</v>
      </c>
      <c r="AG49" s="11">
        <f t="shared" si="126"/>
        <v>0</v>
      </c>
      <c r="AH49" s="11">
        <f t="shared" si="127"/>
        <v>0</v>
      </c>
      <c r="AI49" s="7" t="str">
        <f t="shared" si="76"/>
        <v/>
      </c>
      <c r="AJ49" s="7"/>
      <c r="AK49" s="39" t="str">
        <f t="shared" si="77"/>
        <v>37</v>
      </c>
      <c r="AL49" s="8" t="e">
        <f t="shared" si="106"/>
        <v>#NAME?</v>
      </c>
      <c r="AM49" s="7"/>
      <c r="AN49" s="8" t="e">
        <f t="shared" si="107"/>
        <v>#NAME?</v>
      </c>
      <c r="AO49" s="7"/>
      <c r="AP49" s="8" t="e">
        <f t="shared" si="108"/>
        <v>#NAME?</v>
      </c>
      <c r="AR49" s="5" t="str">
        <f t="shared" si="78"/>
        <v>V</v>
      </c>
      <c r="AS49" s="5">
        <f t="shared" si="79"/>
        <v>1</v>
      </c>
      <c r="AT49" s="6">
        <f t="shared" si="128"/>
        <v>46304</v>
      </c>
      <c r="AU49" s="11">
        <f t="shared" si="129"/>
        <v>0</v>
      </c>
      <c r="AV49" s="11">
        <f t="shared" si="130"/>
        <v>0</v>
      </c>
      <c r="AW49" s="7" t="str">
        <f t="shared" si="80"/>
        <v/>
      </c>
      <c r="AX49" s="7"/>
      <c r="AY49" s="39" t="str">
        <f t="shared" si="81"/>
        <v/>
      </c>
      <c r="AZ49" s="8" t="e">
        <f t="shared" si="109"/>
        <v>#NAME?</v>
      </c>
      <c r="BA49" s="7"/>
      <c r="BB49" s="8" t="e">
        <f t="shared" si="110"/>
        <v>#NAME?</v>
      </c>
      <c r="BC49" s="7"/>
      <c r="BD49" s="8" t="e">
        <f t="shared" si="111"/>
        <v>#NAME?</v>
      </c>
      <c r="BF49" s="5" t="str">
        <f t="shared" si="82"/>
        <v>L</v>
      </c>
      <c r="BG49" s="5">
        <f t="shared" si="83"/>
        <v>1</v>
      </c>
      <c r="BH49" s="6">
        <f t="shared" si="131"/>
        <v>46335</v>
      </c>
      <c r="BI49" s="11">
        <f t="shared" si="132"/>
        <v>0</v>
      </c>
      <c r="BJ49" s="11">
        <f t="shared" si="133"/>
        <v>0</v>
      </c>
      <c r="BK49" s="7" t="str">
        <f t="shared" si="84"/>
        <v/>
      </c>
      <c r="BL49" s="7"/>
      <c r="BM49" s="39" t="str">
        <f t="shared" si="112"/>
        <v/>
      </c>
      <c r="BN49" s="8" t="e">
        <f t="shared" si="113"/>
        <v>#NAME?</v>
      </c>
      <c r="BO49" s="7"/>
      <c r="BP49" s="8" t="e">
        <f t="shared" si="114"/>
        <v>#NAME?</v>
      </c>
      <c r="BQ49" s="7"/>
      <c r="BR49" s="8" t="e">
        <f t="shared" si="115"/>
        <v>#NAME?</v>
      </c>
      <c r="BT49" s="5" t="str">
        <f t="shared" si="85"/>
        <v>M</v>
      </c>
      <c r="BU49" s="5">
        <f t="shared" si="86"/>
        <v>1</v>
      </c>
      <c r="BV49" s="6">
        <f t="shared" si="134"/>
        <v>46365</v>
      </c>
      <c r="BW49" s="11">
        <f t="shared" si="135"/>
        <v>0</v>
      </c>
      <c r="BX49" s="11">
        <f t="shared" si="136"/>
        <v>0</v>
      </c>
      <c r="BY49" s="7" t="str">
        <f t="shared" si="87"/>
        <v/>
      </c>
      <c r="BZ49" s="7"/>
      <c r="CA49" s="39" t="str">
        <f t="shared" si="88"/>
        <v>50</v>
      </c>
      <c r="CB49" s="8" t="e">
        <f t="shared" si="116"/>
        <v>#NAME?</v>
      </c>
      <c r="CC49" s="7"/>
      <c r="CD49" s="8" t="e">
        <f t="shared" si="117"/>
        <v>#NAME?</v>
      </c>
      <c r="CE49" s="7"/>
      <c r="CF49" s="8" t="e">
        <f t="shared" si="118"/>
        <v>#NAME?</v>
      </c>
      <c r="CH49" s="5" t="str">
        <f t="shared" si="89"/>
        <v>S</v>
      </c>
      <c r="CI49" s="5">
        <f t="shared" si="90"/>
        <v>0</v>
      </c>
      <c r="CJ49" s="6">
        <f t="shared" si="137"/>
        <v>46396</v>
      </c>
      <c r="CK49" s="11">
        <f t="shared" si="138"/>
        <v>0</v>
      </c>
      <c r="CL49" s="11">
        <f t="shared" si="139"/>
        <v>0</v>
      </c>
      <c r="CM49" s="7" t="str">
        <f t="shared" si="91"/>
        <v/>
      </c>
      <c r="CN49" s="7"/>
      <c r="CO49" s="39" t="str">
        <f t="shared" si="92"/>
        <v/>
      </c>
      <c r="CP49" s="8" t="e">
        <f t="shared" si="119"/>
        <v>#NAME?</v>
      </c>
      <c r="CQ49" s="7"/>
      <c r="CR49" s="8" t="e">
        <f t="shared" si="120"/>
        <v>#NAME?</v>
      </c>
      <c r="CS49" s="7"/>
      <c r="CT49" s="8" t="e">
        <f t="shared" si="121"/>
        <v>#NAME?</v>
      </c>
    </row>
    <row r="50" spans="2:98" ht="20.149999999999999" customHeight="1" x14ac:dyDescent="0.25">
      <c r="B50" s="5" t="str">
        <f t="shared" si="93"/>
        <v>V</v>
      </c>
      <c r="C50" s="5">
        <f t="shared" si="94"/>
        <v>1</v>
      </c>
      <c r="D50" s="6">
        <f t="shared" si="95"/>
        <v>46213</v>
      </c>
      <c r="E50" s="11">
        <f t="shared" si="96"/>
        <v>0</v>
      </c>
      <c r="F50" s="11">
        <f t="shared" si="97"/>
        <v>0</v>
      </c>
      <c r="G50" s="7" t="str">
        <f t="shared" si="98"/>
        <v/>
      </c>
      <c r="H50" s="7"/>
      <c r="I50" s="39" t="str">
        <f t="shared" si="99"/>
        <v/>
      </c>
      <c r="J50" s="8" t="e">
        <f t="shared" si="100"/>
        <v>#NAME?</v>
      </c>
      <c r="K50" s="7"/>
      <c r="L50" s="8" t="e">
        <f t="shared" si="101"/>
        <v>#NAME?</v>
      </c>
      <c r="M50" s="7"/>
      <c r="N50" s="8" t="e">
        <f t="shared" si="102"/>
        <v>#NAME?</v>
      </c>
      <c r="P50" s="5" t="str">
        <f t="shared" si="70"/>
        <v>L</v>
      </c>
      <c r="Q50" s="5">
        <f t="shared" si="71"/>
        <v>1</v>
      </c>
      <c r="R50" s="6">
        <f t="shared" si="122"/>
        <v>46244</v>
      </c>
      <c r="S50" s="11">
        <f t="shared" si="123"/>
        <v>0</v>
      </c>
      <c r="T50" s="11">
        <f t="shared" si="124"/>
        <v>0</v>
      </c>
      <c r="U50" s="7" t="str">
        <f t="shared" si="72"/>
        <v/>
      </c>
      <c r="V50" s="7"/>
      <c r="W50" s="39" t="str">
        <f t="shared" si="73"/>
        <v/>
      </c>
      <c r="X50" s="8" t="e">
        <f t="shared" si="103"/>
        <v>#NAME?</v>
      </c>
      <c r="Y50" s="7"/>
      <c r="Z50" s="8" t="e">
        <f t="shared" si="104"/>
        <v>#NAME?</v>
      </c>
      <c r="AA50" s="7"/>
      <c r="AB50" s="8" t="e">
        <f t="shared" si="105"/>
        <v>#NAME?</v>
      </c>
      <c r="AD50" s="5" t="str">
        <f t="shared" si="74"/>
        <v>J</v>
      </c>
      <c r="AE50" s="5">
        <f t="shared" si="75"/>
        <v>1</v>
      </c>
      <c r="AF50" s="6">
        <f t="shared" si="125"/>
        <v>46275</v>
      </c>
      <c r="AG50" s="11">
        <f t="shared" si="126"/>
        <v>0</v>
      </c>
      <c r="AH50" s="11">
        <f t="shared" si="127"/>
        <v>0</v>
      </c>
      <c r="AI50" s="7" t="str">
        <f t="shared" si="76"/>
        <v/>
      </c>
      <c r="AJ50" s="7"/>
      <c r="AK50" s="39" t="str">
        <f t="shared" si="77"/>
        <v/>
      </c>
      <c r="AL50" s="8" t="e">
        <f t="shared" si="106"/>
        <v>#NAME?</v>
      </c>
      <c r="AM50" s="7"/>
      <c r="AN50" s="8" t="e">
        <f t="shared" si="107"/>
        <v>#NAME?</v>
      </c>
      <c r="AO50" s="7"/>
      <c r="AP50" s="8" t="e">
        <f t="shared" si="108"/>
        <v>#NAME?</v>
      </c>
      <c r="AR50" s="5" t="str">
        <f t="shared" si="78"/>
        <v>S</v>
      </c>
      <c r="AS50" s="5">
        <f t="shared" si="79"/>
        <v>0</v>
      </c>
      <c r="AT50" s="6">
        <f t="shared" si="128"/>
        <v>46305</v>
      </c>
      <c r="AU50" s="11">
        <f t="shared" si="129"/>
        <v>0</v>
      </c>
      <c r="AV50" s="11">
        <f t="shared" si="130"/>
        <v>0</v>
      </c>
      <c r="AW50" s="7" t="str">
        <f t="shared" si="80"/>
        <v/>
      </c>
      <c r="AX50" s="7"/>
      <c r="AY50" s="39" t="str">
        <f t="shared" si="81"/>
        <v/>
      </c>
      <c r="AZ50" s="8" t="e">
        <f t="shared" si="109"/>
        <v>#NAME?</v>
      </c>
      <c r="BA50" s="7"/>
      <c r="BB50" s="8" t="e">
        <f t="shared" si="110"/>
        <v>#NAME?</v>
      </c>
      <c r="BC50" s="7"/>
      <c r="BD50" s="8" t="e">
        <f t="shared" si="111"/>
        <v>#NAME?</v>
      </c>
      <c r="BF50" s="5" t="str">
        <f t="shared" si="82"/>
        <v>M</v>
      </c>
      <c r="BG50" s="5">
        <f t="shared" si="83"/>
        <v>1</v>
      </c>
      <c r="BH50" s="6">
        <f t="shared" si="131"/>
        <v>46336</v>
      </c>
      <c r="BI50" s="11">
        <f t="shared" si="132"/>
        <v>0</v>
      </c>
      <c r="BJ50" s="11">
        <f t="shared" si="133"/>
        <v>0</v>
      </c>
      <c r="BK50" s="7" t="str">
        <f t="shared" si="84"/>
        <v/>
      </c>
      <c r="BL50" s="7"/>
      <c r="BM50" s="39" t="str">
        <f t="shared" si="112"/>
        <v/>
      </c>
      <c r="BN50" s="8" t="e">
        <f t="shared" si="113"/>
        <v>#NAME?</v>
      </c>
      <c r="BO50" s="7"/>
      <c r="BP50" s="8" t="e">
        <f t="shared" si="114"/>
        <v>#NAME?</v>
      </c>
      <c r="BQ50" s="7"/>
      <c r="BR50" s="8" t="e">
        <f t="shared" si="115"/>
        <v>#NAME?</v>
      </c>
      <c r="BT50" s="5" t="str">
        <f t="shared" si="85"/>
        <v>J</v>
      </c>
      <c r="BU50" s="5">
        <f t="shared" si="86"/>
        <v>1</v>
      </c>
      <c r="BV50" s="6">
        <f t="shared" si="134"/>
        <v>46366</v>
      </c>
      <c r="BW50" s="11">
        <f t="shared" si="135"/>
        <v>0</v>
      </c>
      <c r="BX50" s="11">
        <f t="shared" si="136"/>
        <v>0</v>
      </c>
      <c r="BY50" s="7" t="str">
        <f t="shared" si="87"/>
        <v/>
      </c>
      <c r="BZ50" s="7"/>
      <c r="CA50" s="39" t="str">
        <f t="shared" si="88"/>
        <v/>
      </c>
      <c r="CB50" s="8" t="e">
        <f t="shared" si="116"/>
        <v>#NAME?</v>
      </c>
      <c r="CC50" s="7"/>
      <c r="CD50" s="8" t="e">
        <f t="shared" si="117"/>
        <v>#NAME?</v>
      </c>
      <c r="CE50" s="7"/>
      <c r="CF50" s="8" t="e">
        <f t="shared" si="118"/>
        <v>#NAME?</v>
      </c>
      <c r="CH50" s="5" t="str">
        <f t="shared" si="89"/>
        <v>D</v>
      </c>
      <c r="CI50" s="5">
        <f t="shared" si="90"/>
        <v>0</v>
      </c>
      <c r="CJ50" s="6">
        <f t="shared" si="137"/>
        <v>46397</v>
      </c>
      <c r="CK50" s="11">
        <f t="shared" si="138"/>
        <v>0</v>
      </c>
      <c r="CL50" s="11">
        <f t="shared" si="139"/>
        <v>0</v>
      </c>
      <c r="CM50" s="7" t="str">
        <f t="shared" si="91"/>
        <v/>
      </c>
      <c r="CN50" s="7"/>
      <c r="CO50" s="39" t="str">
        <f t="shared" si="92"/>
        <v/>
      </c>
      <c r="CP50" s="8" t="e">
        <f t="shared" si="119"/>
        <v>#NAME?</v>
      </c>
      <c r="CQ50" s="7"/>
      <c r="CR50" s="8" t="e">
        <f t="shared" si="120"/>
        <v>#NAME?</v>
      </c>
      <c r="CS50" s="7"/>
      <c r="CT50" s="8" t="e">
        <f t="shared" si="121"/>
        <v>#NAME?</v>
      </c>
    </row>
    <row r="51" spans="2:98" ht="20.149999999999999" customHeight="1" x14ac:dyDescent="0.25">
      <c r="B51" s="5" t="str">
        <f t="shared" si="93"/>
        <v>S</v>
      </c>
      <c r="C51" s="5">
        <f t="shared" si="94"/>
        <v>0</v>
      </c>
      <c r="D51" s="6">
        <f t="shared" si="95"/>
        <v>46214</v>
      </c>
      <c r="E51" s="11">
        <f t="shared" si="96"/>
        <v>0</v>
      </c>
      <c r="F51" s="11">
        <f t="shared" si="97"/>
        <v>0</v>
      </c>
      <c r="G51" s="7" t="str">
        <f t="shared" si="98"/>
        <v/>
      </c>
      <c r="H51" s="7"/>
      <c r="I51" s="39" t="str">
        <f t="shared" si="99"/>
        <v/>
      </c>
      <c r="J51" s="8" t="e">
        <f t="shared" si="100"/>
        <v>#NAME?</v>
      </c>
      <c r="K51" s="7"/>
      <c r="L51" s="8" t="e">
        <f t="shared" si="101"/>
        <v>#NAME?</v>
      </c>
      <c r="M51" s="7"/>
      <c r="N51" s="8" t="e">
        <f t="shared" si="102"/>
        <v>#NAME?</v>
      </c>
      <c r="P51" s="5" t="str">
        <f t="shared" si="70"/>
        <v>M</v>
      </c>
      <c r="Q51" s="5">
        <f t="shared" si="71"/>
        <v>1</v>
      </c>
      <c r="R51" s="6">
        <f t="shared" si="122"/>
        <v>46245</v>
      </c>
      <c r="S51" s="11">
        <f t="shared" si="123"/>
        <v>0</v>
      </c>
      <c r="T51" s="11">
        <f t="shared" si="124"/>
        <v>0</v>
      </c>
      <c r="U51" s="7" t="str">
        <f t="shared" si="72"/>
        <v/>
      </c>
      <c r="V51" s="7"/>
      <c r="W51" s="39" t="str">
        <f t="shared" si="73"/>
        <v/>
      </c>
      <c r="X51" s="8" t="e">
        <f t="shared" si="103"/>
        <v>#NAME?</v>
      </c>
      <c r="Y51" s="7"/>
      <c r="Z51" s="8" t="e">
        <f t="shared" si="104"/>
        <v>#NAME?</v>
      </c>
      <c r="AA51" s="7"/>
      <c r="AB51" s="8" t="e">
        <f t="shared" si="105"/>
        <v>#NAME?</v>
      </c>
      <c r="AD51" s="5" t="str">
        <f t="shared" si="74"/>
        <v>V</v>
      </c>
      <c r="AE51" s="5">
        <f t="shared" si="75"/>
        <v>1</v>
      </c>
      <c r="AF51" s="6">
        <f t="shared" si="125"/>
        <v>46276</v>
      </c>
      <c r="AG51" s="11">
        <f t="shared" si="126"/>
        <v>0</v>
      </c>
      <c r="AH51" s="11">
        <f t="shared" si="127"/>
        <v>0</v>
      </c>
      <c r="AI51" s="7" t="str">
        <f t="shared" si="76"/>
        <v/>
      </c>
      <c r="AJ51" s="7"/>
      <c r="AK51" s="39" t="str">
        <f t="shared" si="77"/>
        <v/>
      </c>
      <c r="AL51" s="8" t="e">
        <f t="shared" si="106"/>
        <v>#NAME?</v>
      </c>
      <c r="AM51" s="7"/>
      <c r="AN51" s="8" t="e">
        <f t="shared" si="107"/>
        <v>#NAME?</v>
      </c>
      <c r="AO51" s="7"/>
      <c r="AP51" s="8" t="e">
        <f t="shared" si="108"/>
        <v>#NAME?</v>
      </c>
      <c r="AR51" s="5" t="str">
        <f t="shared" si="78"/>
        <v>D</v>
      </c>
      <c r="AS51" s="5">
        <f t="shared" si="79"/>
        <v>0</v>
      </c>
      <c r="AT51" s="6">
        <f t="shared" si="128"/>
        <v>46306</v>
      </c>
      <c r="AU51" s="11">
        <f t="shared" si="129"/>
        <v>0</v>
      </c>
      <c r="AV51" s="11">
        <f t="shared" si="130"/>
        <v>0</v>
      </c>
      <c r="AW51" s="7" t="str">
        <f t="shared" si="80"/>
        <v/>
      </c>
      <c r="AX51" s="7"/>
      <c r="AY51" s="39" t="str">
        <f t="shared" si="81"/>
        <v/>
      </c>
      <c r="AZ51" s="8" t="e">
        <f t="shared" si="109"/>
        <v>#NAME?</v>
      </c>
      <c r="BA51" s="7"/>
      <c r="BB51" s="8" t="e">
        <f t="shared" si="110"/>
        <v>#NAME?</v>
      </c>
      <c r="BC51" s="7"/>
      <c r="BD51" s="8" t="e">
        <f t="shared" si="111"/>
        <v>#NAME?</v>
      </c>
      <c r="BF51" s="5" t="str">
        <f t="shared" si="82"/>
        <v>M</v>
      </c>
      <c r="BG51" s="5">
        <f t="shared" si="83"/>
        <v>0</v>
      </c>
      <c r="BH51" s="6">
        <f t="shared" si="131"/>
        <v>46337</v>
      </c>
      <c r="BI51" s="11">
        <f t="shared" si="132"/>
        <v>0</v>
      </c>
      <c r="BJ51" s="11">
        <f t="shared" si="133"/>
        <v>0</v>
      </c>
      <c r="BK51" s="7" t="str">
        <f t="shared" si="84"/>
        <v>ARMISTICE 1918</v>
      </c>
      <c r="BL51" s="7"/>
      <c r="BM51" s="39" t="str">
        <f t="shared" si="112"/>
        <v>46</v>
      </c>
      <c r="BN51" s="8" t="e">
        <f t="shared" si="113"/>
        <v>#NAME?</v>
      </c>
      <c r="BO51" s="7"/>
      <c r="BP51" s="8" t="e">
        <f t="shared" si="114"/>
        <v>#NAME?</v>
      </c>
      <c r="BQ51" s="7"/>
      <c r="BR51" s="8" t="e">
        <f t="shared" si="115"/>
        <v>#NAME?</v>
      </c>
      <c r="BT51" s="5" t="str">
        <f t="shared" si="85"/>
        <v>V</v>
      </c>
      <c r="BU51" s="5">
        <f t="shared" si="86"/>
        <v>1</v>
      </c>
      <c r="BV51" s="6">
        <f t="shared" si="134"/>
        <v>46367</v>
      </c>
      <c r="BW51" s="11">
        <f t="shared" si="135"/>
        <v>0</v>
      </c>
      <c r="BX51" s="11">
        <f t="shared" si="136"/>
        <v>0</v>
      </c>
      <c r="BY51" s="7" t="str">
        <f t="shared" si="87"/>
        <v/>
      </c>
      <c r="BZ51" s="7"/>
      <c r="CA51" s="39" t="str">
        <f t="shared" si="88"/>
        <v/>
      </c>
      <c r="CB51" s="8" t="e">
        <f t="shared" si="116"/>
        <v>#NAME?</v>
      </c>
      <c r="CC51" s="7"/>
      <c r="CD51" s="8" t="e">
        <f t="shared" si="117"/>
        <v>#NAME?</v>
      </c>
      <c r="CE51" s="7"/>
      <c r="CF51" s="8" t="e">
        <f t="shared" si="118"/>
        <v>#NAME?</v>
      </c>
      <c r="CH51" s="5" t="str">
        <f t="shared" si="89"/>
        <v>L</v>
      </c>
      <c r="CI51" s="5">
        <f t="shared" si="90"/>
        <v>1</v>
      </c>
      <c r="CJ51" s="6">
        <f t="shared" si="137"/>
        <v>46398</v>
      </c>
      <c r="CK51" s="11">
        <f t="shared" si="138"/>
        <v>0</v>
      </c>
      <c r="CL51" s="11">
        <f t="shared" si="139"/>
        <v>0</v>
      </c>
      <c r="CM51" s="7" t="str">
        <f t="shared" si="91"/>
        <v/>
      </c>
      <c r="CN51" s="7"/>
      <c r="CO51" s="39" t="str">
        <f t="shared" si="92"/>
        <v/>
      </c>
      <c r="CP51" s="8" t="e">
        <f t="shared" si="119"/>
        <v>#NAME?</v>
      </c>
      <c r="CQ51" s="7"/>
      <c r="CR51" s="8" t="e">
        <f t="shared" si="120"/>
        <v>#NAME?</v>
      </c>
      <c r="CS51" s="7"/>
      <c r="CT51" s="8" t="e">
        <f t="shared" si="121"/>
        <v>#NAME?</v>
      </c>
    </row>
    <row r="52" spans="2:98" ht="20.149999999999999" customHeight="1" x14ac:dyDescent="0.25">
      <c r="B52" s="5" t="str">
        <f t="shared" si="93"/>
        <v>D</v>
      </c>
      <c r="C52" s="5">
        <f t="shared" si="94"/>
        <v>0</v>
      </c>
      <c r="D52" s="6">
        <f t="shared" si="95"/>
        <v>46215</v>
      </c>
      <c r="E52" s="11">
        <f t="shared" si="96"/>
        <v>0</v>
      </c>
      <c r="F52" s="11">
        <f t="shared" si="97"/>
        <v>0</v>
      </c>
      <c r="G52" s="7" t="str">
        <f t="shared" si="98"/>
        <v/>
      </c>
      <c r="H52" s="7"/>
      <c r="I52" s="39" t="str">
        <f t="shared" si="99"/>
        <v/>
      </c>
      <c r="J52" s="8" t="e">
        <f t="shared" si="100"/>
        <v>#NAME?</v>
      </c>
      <c r="K52" s="7"/>
      <c r="L52" s="8" t="e">
        <f t="shared" si="101"/>
        <v>#NAME?</v>
      </c>
      <c r="M52" s="7"/>
      <c r="N52" s="8" t="e">
        <f t="shared" si="102"/>
        <v>#NAME?</v>
      </c>
      <c r="P52" s="5" t="str">
        <f t="shared" si="70"/>
        <v>M</v>
      </c>
      <c r="Q52" s="5">
        <f t="shared" si="71"/>
        <v>1</v>
      </c>
      <c r="R52" s="6">
        <f t="shared" si="122"/>
        <v>46246</v>
      </c>
      <c r="S52" s="11">
        <f t="shared" si="123"/>
        <v>0</v>
      </c>
      <c r="T52" s="11">
        <f t="shared" si="124"/>
        <v>0</v>
      </c>
      <c r="U52" s="7" t="str">
        <f t="shared" si="72"/>
        <v/>
      </c>
      <c r="V52" s="7"/>
      <c r="W52" s="39" t="str">
        <f t="shared" si="73"/>
        <v>33</v>
      </c>
      <c r="X52" s="8" t="e">
        <f t="shared" si="103"/>
        <v>#NAME?</v>
      </c>
      <c r="Y52" s="7"/>
      <c r="Z52" s="8" t="e">
        <f t="shared" si="104"/>
        <v>#NAME?</v>
      </c>
      <c r="AA52" s="7"/>
      <c r="AB52" s="8" t="e">
        <f t="shared" si="105"/>
        <v>#NAME?</v>
      </c>
      <c r="AD52" s="5" t="str">
        <f t="shared" si="74"/>
        <v>S</v>
      </c>
      <c r="AE52" s="5">
        <f t="shared" si="75"/>
        <v>0</v>
      </c>
      <c r="AF52" s="6">
        <f t="shared" si="125"/>
        <v>46277</v>
      </c>
      <c r="AG52" s="11">
        <f t="shared" si="126"/>
        <v>0</v>
      </c>
      <c r="AH52" s="11">
        <f t="shared" si="127"/>
        <v>0</v>
      </c>
      <c r="AI52" s="7" t="str">
        <f t="shared" si="76"/>
        <v/>
      </c>
      <c r="AJ52" s="7"/>
      <c r="AK52" s="39" t="str">
        <f t="shared" si="77"/>
        <v/>
      </c>
      <c r="AL52" s="8" t="e">
        <f t="shared" si="106"/>
        <v>#NAME?</v>
      </c>
      <c r="AM52" s="7"/>
      <c r="AN52" s="8" t="e">
        <f t="shared" si="107"/>
        <v>#NAME?</v>
      </c>
      <c r="AO52" s="7"/>
      <c r="AP52" s="8" t="e">
        <f t="shared" si="108"/>
        <v>#NAME?</v>
      </c>
      <c r="AR52" s="5" t="str">
        <f t="shared" si="78"/>
        <v>L</v>
      </c>
      <c r="AS52" s="5">
        <f t="shared" si="79"/>
        <v>1</v>
      </c>
      <c r="AT52" s="6">
        <f t="shared" si="128"/>
        <v>46307</v>
      </c>
      <c r="AU52" s="11">
        <f t="shared" si="129"/>
        <v>0</v>
      </c>
      <c r="AV52" s="11">
        <f t="shared" si="130"/>
        <v>0</v>
      </c>
      <c r="AW52" s="7" t="str">
        <f t="shared" si="80"/>
        <v/>
      </c>
      <c r="AX52" s="7"/>
      <c r="AY52" s="39" t="str">
        <f t="shared" si="81"/>
        <v/>
      </c>
      <c r="AZ52" s="8" t="e">
        <f t="shared" si="109"/>
        <v>#NAME?</v>
      </c>
      <c r="BA52" s="7"/>
      <c r="BB52" s="8" t="e">
        <f t="shared" si="110"/>
        <v>#NAME?</v>
      </c>
      <c r="BC52" s="7"/>
      <c r="BD52" s="8" t="e">
        <f t="shared" si="111"/>
        <v>#NAME?</v>
      </c>
      <c r="BF52" s="5" t="str">
        <f t="shared" si="82"/>
        <v>J</v>
      </c>
      <c r="BG52" s="5">
        <f t="shared" si="83"/>
        <v>1</v>
      </c>
      <c r="BH52" s="6">
        <f t="shared" si="131"/>
        <v>46338</v>
      </c>
      <c r="BI52" s="11">
        <f t="shared" si="132"/>
        <v>0</v>
      </c>
      <c r="BJ52" s="11">
        <f t="shared" si="133"/>
        <v>0</v>
      </c>
      <c r="BK52" s="7" t="str">
        <f t="shared" si="84"/>
        <v/>
      </c>
      <c r="BL52" s="7"/>
      <c r="BM52" s="39" t="str">
        <f t="shared" si="112"/>
        <v/>
      </c>
      <c r="BN52" s="8" t="e">
        <f t="shared" si="113"/>
        <v>#NAME?</v>
      </c>
      <c r="BO52" s="7"/>
      <c r="BP52" s="8" t="e">
        <f t="shared" si="114"/>
        <v>#NAME?</v>
      </c>
      <c r="BQ52" s="7"/>
      <c r="BR52" s="8" t="e">
        <f t="shared" si="115"/>
        <v>#NAME?</v>
      </c>
      <c r="BT52" s="5" t="str">
        <f t="shared" si="85"/>
        <v>S</v>
      </c>
      <c r="BU52" s="5">
        <f t="shared" si="86"/>
        <v>0</v>
      </c>
      <c r="BV52" s="6">
        <f t="shared" si="134"/>
        <v>46368</v>
      </c>
      <c r="BW52" s="11">
        <f t="shared" si="135"/>
        <v>0</v>
      </c>
      <c r="BX52" s="11">
        <f t="shared" si="136"/>
        <v>0</v>
      </c>
      <c r="BY52" s="7" t="str">
        <f t="shared" si="87"/>
        <v/>
      </c>
      <c r="BZ52" s="7"/>
      <c r="CA52" s="39" t="str">
        <f t="shared" si="88"/>
        <v/>
      </c>
      <c r="CB52" s="8" t="e">
        <f t="shared" si="116"/>
        <v>#NAME?</v>
      </c>
      <c r="CC52" s="7"/>
      <c r="CD52" s="8" t="e">
        <f t="shared" si="117"/>
        <v>#NAME?</v>
      </c>
      <c r="CE52" s="7"/>
      <c r="CF52" s="8" t="e">
        <f t="shared" si="118"/>
        <v>#NAME?</v>
      </c>
      <c r="CH52" s="5" t="str">
        <f t="shared" si="89"/>
        <v>M</v>
      </c>
      <c r="CI52" s="5">
        <f t="shared" si="90"/>
        <v>1</v>
      </c>
      <c r="CJ52" s="6">
        <f t="shared" si="137"/>
        <v>46399</v>
      </c>
      <c r="CK52" s="11">
        <f t="shared" si="138"/>
        <v>0</v>
      </c>
      <c r="CL52" s="11">
        <f t="shared" si="139"/>
        <v>0</v>
      </c>
      <c r="CM52" s="7" t="str">
        <f t="shared" si="91"/>
        <v/>
      </c>
      <c r="CN52" s="7"/>
      <c r="CO52" s="39" t="str">
        <f t="shared" si="92"/>
        <v/>
      </c>
      <c r="CP52" s="8" t="e">
        <f t="shared" si="119"/>
        <v>#NAME?</v>
      </c>
      <c r="CQ52" s="7"/>
      <c r="CR52" s="8" t="e">
        <f t="shared" si="120"/>
        <v>#NAME?</v>
      </c>
      <c r="CS52" s="7"/>
      <c r="CT52" s="8" t="e">
        <f t="shared" si="121"/>
        <v>#NAME?</v>
      </c>
    </row>
    <row r="53" spans="2:98" ht="20.149999999999999" customHeight="1" x14ac:dyDescent="0.25">
      <c r="B53" s="5" t="str">
        <f t="shared" si="93"/>
        <v>L</v>
      </c>
      <c r="C53" s="5">
        <f t="shared" si="94"/>
        <v>1</v>
      </c>
      <c r="D53" s="6">
        <f t="shared" si="95"/>
        <v>46216</v>
      </c>
      <c r="E53" s="11">
        <f t="shared" si="96"/>
        <v>0</v>
      </c>
      <c r="F53" s="11">
        <f t="shared" si="97"/>
        <v>0</v>
      </c>
      <c r="G53" s="7" t="str">
        <f t="shared" si="98"/>
        <v/>
      </c>
      <c r="H53" s="7"/>
      <c r="I53" s="39" t="str">
        <f t="shared" si="99"/>
        <v/>
      </c>
      <c r="J53" s="8" t="e">
        <f t="shared" si="100"/>
        <v>#NAME?</v>
      </c>
      <c r="K53" s="7"/>
      <c r="L53" s="8" t="e">
        <f t="shared" si="101"/>
        <v>#NAME?</v>
      </c>
      <c r="M53" s="7"/>
      <c r="N53" s="8" t="e">
        <f t="shared" si="102"/>
        <v>#NAME?</v>
      </c>
      <c r="P53" s="5" t="str">
        <f t="shared" si="70"/>
        <v>J</v>
      </c>
      <c r="Q53" s="5">
        <f t="shared" si="71"/>
        <v>1</v>
      </c>
      <c r="R53" s="6">
        <f t="shared" si="122"/>
        <v>46247</v>
      </c>
      <c r="S53" s="11">
        <f t="shared" si="123"/>
        <v>0</v>
      </c>
      <c r="T53" s="11">
        <f t="shared" si="124"/>
        <v>0</v>
      </c>
      <c r="U53" s="7" t="str">
        <f t="shared" si="72"/>
        <v/>
      </c>
      <c r="V53" s="7"/>
      <c r="W53" s="39" t="str">
        <f t="shared" si="73"/>
        <v/>
      </c>
      <c r="X53" s="8" t="e">
        <f t="shared" si="103"/>
        <v>#NAME?</v>
      </c>
      <c r="Y53" s="7"/>
      <c r="Z53" s="8" t="e">
        <f t="shared" si="104"/>
        <v>#NAME?</v>
      </c>
      <c r="AA53" s="7"/>
      <c r="AB53" s="8" t="e">
        <f t="shared" si="105"/>
        <v>#NAME?</v>
      </c>
      <c r="AD53" s="5" t="str">
        <f t="shared" si="74"/>
        <v>D</v>
      </c>
      <c r="AE53" s="5">
        <f t="shared" si="75"/>
        <v>0</v>
      </c>
      <c r="AF53" s="6">
        <f t="shared" si="125"/>
        <v>46278</v>
      </c>
      <c r="AG53" s="11">
        <f t="shared" si="126"/>
        <v>0</v>
      </c>
      <c r="AH53" s="11">
        <f t="shared" si="127"/>
        <v>0</v>
      </c>
      <c r="AI53" s="7" t="str">
        <f t="shared" si="76"/>
        <v/>
      </c>
      <c r="AJ53" s="7"/>
      <c r="AK53" s="39" t="str">
        <f t="shared" si="77"/>
        <v/>
      </c>
      <c r="AL53" s="8" t="e">
        <f t="shared" si="106"/>
        <v>#NAME?</v>
      </c>
      <c r="AM53" s="7"/>
      <c r="AN53" s="8" t="e">
        <f t="shared" si="107"/>
        <v>#NAME?</v>
      </c>
      <c r="AO53" s="7"/>
      <c r="AP53" s="8" t="e">
        <f t="shared" si="108"/>
        <v>#NAME?</v>
      </c>
      <c r="AR53" s="5" t="str">
        <f t="shared" si="78"/>
        <v>M</v>
      </c>
      <c r="AS53" s="5">
        <f t="shared" si="79"/>
        <v>1</v>
      </c>
      <c r="AT53" s="6">
        <f t="shared" si="128"/>
        <v>46308</v>
      </c>
      <c r="AU53" s="11">
        <f t="shared" si="129"/>
        <v>0</v>
      </c>
      <c r="AV53" s="11">
        <f t="shared" si="130"/>
        <v>0</v>
      </c>
      <c r="AW53" s="7" t="str">
        <f t="shared" si="80"/>
        <v/>
      </c>
      <c r="AX53" s="7"/>
      <c r="AY53" s="39" t="str">
        <f t="shared" si="81"/>
        <v/>
      </c>
      <c r="AZ53" s="8" t="e">
        <f t="shared" si="109"/>
        <v>#NAME?</v>
      </c>
      <c r="BA53" s="7"/>
      <c r="BB53" s="8" t="e">
        <f t="shared" si="110"/>
        <v>#NAME?</v>
      </c>
      <c r="BC53" s="7"/>
      <c r="BD53" s="8" t="e">
        <f t="shared" si="111"/>
        <v>#NAME?</v>
      </c>
      <c r="BF53" s="5" t="str">
        <f t="shared" si="82"/>
        <v>V</v>
      </c>
      <c r="BG53" s="5">
        <f t="shared" si="83"/>
        <v>1</v>
      </c>
      <c r="BH53" s="6">
        <f t="shared" si="131"/>
        <v>46339</v>
      </c>
      <c r="BI53" s="11">
        <f t="shared" si="132"/>
        <v>0</v>
      </c>
      <c r="BJ53" s="11">
        <f t="shared" si="133"/>
        <v>0</v>
      </c>
      <c r="BK53" s="7" t="str">
        <f t="shared" si="84"/>
        <v/>
      </c>
      <c r="BL53" s="7"/>
      <c r="BM53" s="39" t="str">
        <f t="shared" si="112"/>
        <v/>
      </c>
      <c r="BN53" s="8" t="e">
        <f t="shared" si="113"/>
        <v>#NAME?</v>
      </c>
      <c r="BO53" s="7"/>
      <c r="BP53" s="8" t="e">
        <f t="shared" si="114"/>
        <v>#NAME?</v>
      </c>
      <c r="BQ53" s="7"/>
      <c r="BR53" s="8" t="e">
        <f t="shared" si="115"/>
        <v>#NAME?</v>
      </c>
      <c r="BT53" s="5" t="str">
        <f t="shared" si="85"/>
        <v>D</v>
      </c>
      <c r="BU53" s="5">
        <f t="shared" si="86"/>
        <v>0</v>
      </c>
      <c r="BV53" s="6">
        <f t="shared" si="134"/>
        <v>46369</v>
      </c>
      <c r="BW53" s="11">
        <f t="shared" si="135"/>
        <v>0</v>
      </c>
      <c r="BX53" s="11">
        <f t="shared" si="136"/>
        <v>0</v>
      </c>
      <c r="BY53" s="7" t="str">
        <f t="shared" si="87"/>
        <v/>
      </c>
      <c r="BZ53" s="7"/>
      <c r="CA53" s="39" t="str">
        <f t="shared" si="88"/>
        <v/>
      </c>
      <c r="CB53" s="8" t="e">
        <f t="shared" si="116"/>
        <v>#NAME?</v>
      </c>
      <c r="CC53" s="7"/>
      <c r="CD53" s="8" t="e">
        <f t="shared" si="117"/>
        <v>#NAME?</v>
      </c>
      <c r="CE53" s="7"/>
      <c r="CF53" s="8" t="e">
        <f t="shared" si="118"/>
        <v>#NAME?</v>
      </c>
      <c r="CH53" s="5" t="str">
        <f t="shared" si="89"/>
        <v>M</v>
      </c>
      <c r="CI53" s="5">
        <f t="shared" si="90"/>
        <v>1</v>
      </c>
      <c r="CJ53" s="6">
        <f t="shared" si="137"/>
        <v>46400</v>
      </c>
      <c r="CK53" s="11">
        <f t="shared" si="138"/>
        <v>0</v>
      </c>
      <c r="CL53" s="11">
        <f t="shared" si="139"/>
        <v>0</v>
      </c>
      <c r="CM53" s="7" t="str">
        <f t="shared" si="91"/>
        <v/>
      </c>
      <c r="CN53" s="7"/>
      <c r="CO53" s="39" t="str">
        <f t="shared" si="92"/>
        <v>2</v>
      </c>
      <c r="CP53" s="8" t="e">
        <f t="shared" si="119"/>
        <v>#NAME?</v>
      </c>
      <c r="CQ53" s="7"/>
      <c r="CR53" s="8" t="e">
        <f t="shared" si="120"/>
        <v>#NAME?</v>
      </c>
      <c r="CS53" s="7"/>
      <c r="CT53" s="8" t="e">
        <f t="shared" si="121"/>
        <v>#NAME?</v>
      </c>
    </row>
    <row r="54" spans="2:98" ht="20.149999999999999" customHeight="1" x14ac:dyDescent="0.25">
      <c r="B54" s="5" t="str">
        <f t="shared" si="93"/>
        <v>M</v>
      </c>
      <c r="C54" s="5">
        <f t="shared" si="94"/>
        <v>0</v>
      </c>
      <c r="D54" s="6">
        <f t="shared" si="95"/>
        <v>46217</v>
      </c>
      <c r="E54" s="11">
        <f t="shared" si="96"/>
        <v>0</v>
      </c>
      <c r="F54" s="11">
        <f t="shared" si="97"/>
        <v>0</v>
      </c>
      <c r="G54" s="7" t="str">
        <f t="shared" si="98"/>
        <v>F. NATIONALE</v>
      </c>
      <c r="H54" s="7"/>
      <c r="I54" s="39" t="str">
        <f t="shared" si="99"/>
        <v/>
      </c>
      <c r="J54" s="8" t="e">
        <f t="shared" si="100"/>
        <v>#NAME?</v>
      </c>
      <c r="K54" s="7"/>
      <c r="L54" s="8" t="e">
        <f t="shared" si="101"/>
        <v>#NAME?</v>
      </c>
      <c r="M54" s="7"/>
      <c r="N54" s="8" t="e">
        <f t="shared" si="102"/>
        <v>#NAME?</v>
      </c>
      <c r="P54" s="5" t="str">
        <f t="shared" si="70"/>
        <v>V</v>
      </c>
      <c r="Q54" s="5">
        <f t="shared" si="71"/>
        <v>1</v>
      </c>
      <c r="R54" s="6">
        <f t="shared" si="122"/>
        <v>46248</v>
      </c>
      <c r="S54" s="11">
        <f t="shared" si="123"/>
        <v>0</v>
      </c>
      <c r="T54" s="11">
        <f t="shared" si="124"/>
        <v>0</v>
      </c>
      <c r="U54" s="7" t="str">
        <f t="shared" si="72"/>
        <v/>
      </c>
      <c r="V54" s="7"/>
      <c r="W54" s="39" t="str">
        <f t="shared" si="73"/>
        <v/>
      </c>
      <c r="X54" s="8" t="e">
        <f t="shared" si="103"/>
        <v>#NAME?</v>
      </c>
      <c r="Y54" s="7"/>
      <c r="Z54" s="8" t="e">
        <f t="shared" si="104"/>
        <v>#NAME?</v>
      </c>
      <c r="AA54" s="7"/>
      <c r="AB54" s="8" t="e">
        <f t="shared" si="105"/>
        <v>#NAME?</v>
      </c>
      <c r="AD54" s="5" t="str">
        <f t="shared" si="74"/>
        <v>L</v>
      </c>
      <c r="AE54" s="5">
        <f t="shared" si="75"/>
        <v>1</v>
      </c>
      <c r="AF54" s="6">
        <f t="shared" si="125"/>
        <v>46279</v>
      </c>
      <c r="AG54" s="11">
        <f t="shared" si="126"/>
        <v>0</v>
      </c>
      <c r="AH54" s="11">
        <f t="shared" si="127"/>
        <v>0</v>
      </c>
      <c r="AI54" s="7" t="str">
        <f t="shared" si="76"/>
        <v/>
      </c>
      <c r="AJ54" s="7"/>
      <c r="AK54" s="39" t="str">
        <f t="shared" si="77"/>
        <v/>
      </c>
      <c r="AL54" s="8" t="e">
        <f t="shared" si="106"/>
        <v>#NAME?</v>
      </c>
      <c r="AM54" s="7"/>
      <c r="AN54" s="8" t="e">
        <f t="shared" si="107"/>
        <v>#NAME?</v>
      </c>
      <c r="AO54" s="7"/>
      <c r="AP54" s="8" t="e">
        <f t="shared" si="108"/>
        <v>#NAME?</v>
      </c>
      <c r="AR54" s="5" t="str">
        <f t="shared" si="78"/>
        <v>M</v>
      </c>
      <c r="AS54" s="5">
        <f t="shared" si="79"/>
        <v>1</v>
      </c>
      <c r="AT54" s="6">
        <f t="shared" si="128"/>
        <v>46309</v>
      </c>
      <c r="AU54" s="11">
        <f t="shared" si="129"/>
        <v>0</v>
      </c>
      <c r="AV54" s="11">
        <f t="shared" si="130"/>
        <v>0</v>
      </c>
      <c r="AW54" s="7" t="str">
        <f t="shared" si="80"/>
        <v/>
      </c>
      <c r="AX54" s="7"/>
      <c r="AY54" s="39" t="str">
        <f t="shared" si="81"/>
        <v>42</v>
      </c>
      <c r="AZ54" s="8" t="e">
        <f t="shared" si="109"/>
        <v>#NAME?</v>
      </c>
      <c r="BA54" s="7"/>
      <c r="BB54" s="8" t="e">
        <f t="shared" si="110"/>
        <v>#NAME?</v>
      </c>
      <c r="BC54" s="7"/>
      <c r="BD54" s="8" t="e">
        <f t="shared" si="111"/>
        <v>#NAME?</v>
      </c>
      <c r="BF54" s="5" t="str">
        <f t="shared" si="82"/>
        <v>S</v>
      </c>
      <c r="BG54" s="5">
        <f t="shared" si="83"/>
        <v>0</v>
      </c>
      <c r="BH54" s="6">
        <f t="shared" si="131"/>
        <v>46340</v>
      </c>
      <c r="BI54" s="11">
        <f t="shared" si="132"/>
        <v>0</v>
      </c>
      <c r="BJ54" s="11">
        <f t="shared" si="133"/>
        <v>0</v>
      </c>
      <c r="BK54" s="7" t="str">
        <f t="shared" si="84"/>
        <v/>
      </c>
      <c r="BL54" s="7"/>
      <c r="BM54" s="39" t="str">
        <f t="shared" si="112"/>
        <v/>
      </c>
      <c r="BN54" s="8" t="e">
        <f t="shared" si="113"/>
        <v>#NAME?</v>
      </c>
      <c r="BO54" s="7"/>
      <c r="BP54" s="8" t="e">
        <f t="shared" si="114"/>
        <v>#NAME?</v>
      </c>
      <c r="BQ54" s="7"/>
      <c r="BR54" s="8" t="e">
        <f t="shared" si="115"/>
        <v>#NAME?</v>
      </c>
      <c r="BT54" s="5" t="str">
        <f t="shared" si="85"/>
        <v>L</v>
      </c>
      <c r="BU54" s="5">
        <f t="shared" si="86"/>
        <v>1</v>
      </c>
      <c r="BV54" s="6">
        <f t="shared" si="134"/>
        <v>46370</v>
      </c>
      <c r="BW54" s="11">
        <f t="shared" si="135"/>
        <v>0</v>
      </c>
      <c r="BX54" s="11">
        <f t="shared" si="136"/>
        <v>0</v>
      </c>
      <c r="BY54" s="7" t="str">
        <f t="shared" si="87"/>
        <v/>
      </c>
      <c r="BZ54" s="7"/>
      <c r="CA54" s="39" t="str">
        <f t="shared" si="88"/>
        <v/>
      </c>
      <c r="CB54" s="8" t="e">
        <f t="shared" si="116"/>
        <v>#NAME?</v>
      </c>
      <c r="CC54" s="7"/>
      <c r="CD54" s="8" t="e">
        <f t="shared" si="117"/>
        <v>#NAME?</v>
      </c>
      <c r="CE54" s="7"/>
      <c r="CF54" s="8" t="e">
        <f t="shared" si="118"/>
        <v>#NAME?</v>
      </c>
      <c r="CH54" s="5" t="str">
        <f t="shared" si="89"/>
        <v>J</v>
      </c>
      <c r="CI54" s="5">
        <f t="shared" si="90"/>
        <v>1</v>
      </c>
      <c r="CJ54" s="6">
        <f t="shared" si="137"/>
        <v>46401</v>
      </c>
      <c r="CK54" s="11">
        <f t="shared" si="138"/>
        <v>0</v>
      </c>
      <c r="CL54" s="11">
        <f t="shared" si="139"/>
        <v>0</v>
      </c>
      <c r="CM54" s="7" t="str">
        <f t="shared" si="91"/>
        <v/>
      </c>
      <c r="CN54" s="7"/>
      <c r="CO54" s="39" t="str">
        <f t="shared" si="92"/>
        <v/>
      </c>
      <c r="CP54" s="8" t="e">
        <f t="shared" si="119"/>
        <v>#NAME?</v>
      </c>
      <c r="CQ54" s="7"/>
      <c r="CR54" s="8" t="e">
        <f t="shared" si="120"/>
        <v>#NAME?</v>
      </c>
      <c r="CS54" s="7"/>
      <c r="CT54" s="8" t="e">
        <f t="shared" si="121"/>
        <v>#NAME?</v>
      </c>
    </row>
    <row r="55" spans="2:98" ht="20.149999999999999" customHeight="1" x14ac:dyDescent="0.25">
      <c r="B55" s="5" t="str">
        <f t="shared" si="93"/>
        <v>M</v>
      </c>
      <c r="C55" s="5">
        <f t="shared" si="94"/>
        <v>1</v>
      </c>
      <c r="D55" s="6">
        <f t="shared" si="95"/>
        <v>46218</v>
      </c>
      <c r="E55" s="11">
        <f t="shared" si="96"/>
        <v>0</v>
      </c>
      <c r="F55" s="11">
        <f t="shared" si="97"/>
        <v>0</v>
      </c>
      <c r="G55" s="7" t="str">
        <f t="shared" si="98"/>
        <v/>
      </c>
      <c r="H55" s="7"/>
      <c r="I55" s="39" t="str">
        <f t="shared" si="99"/>
        <v>29</v>
      </c>
      <c r="J55" s="8" t="e">
        <f t="shared" si="100"/>
        <v>#NAME?</v>
      </c>
      <c r="K55" s="7"/>
      <c r="L55" s="8" t="e">
        <f t="shared" si="101"/>
        <v>#NAME?</v>
      </c>
      <c r="M55" s="7"/>
      <c r="N55" s="8" t="e">
        <f t="shared" si="102"/>
        <v>#NAME?</v>
      </c>
      <c r="P55" s="5" t="str">
        <f t="shared" si="70"/>
        <v>S</v>
      </c>
      <c r="Q55" s="5">
        <f t="shared" si="71"/>
        <v>0</v>
      </c>
      <c r="R55" s="6">
        <f t="shared" si="122"/>
        <v>46249</v>
      </c>
      <c r="S55" s="11">
        <f t="shared" si="123"/>
        <v>0</v>
      </c>
      <c r="T55" s="11">
        <f t="shared" si="124"/>
        <v>0</v>
      </c>
      <c r="U55" s="7" t="str">
        <f t="shared" si="72"/>
        <v>ASSOMPTION</v>
      </c>
      <c r="V55" s="7"/>
      <c r="W55" s="39" t="str">
        <f t="shared" si="73"/>
        <v/>
      </c>
      <c r="X55" s="8" t="e">
        <f t="shared" si="103"/>
        <v>#NAME?</v>
      </c>
      <c r="Y55" s="7"/>
      <c r="Z55" s="8" t="e">
        <f t="shared" si="104"/>
        <v>#NAME?</v>
      </c>
      <c r="AA55" s="7"/>
      <c r="AB55" s="8" t="e">
        <f t="shared" si="105"/>
        <v>#NAME?</v>
      </c>
      <c r="AD55" s="5" t="str">
        <f t="shared" si="74"/>
        <v>M</v>
      </c>
      <c r="AE55" s="5">
        <f t="shared" si="75"/>
        <v>1</v>
      </c>
      <c r="AF55" s="6">
        <f t="shared" si="125"/>
        <v>46280</v>
      </c>
      <c r="AG55" s="11">
        <f t="shared" si="126"/>
        <v>0</v>
      </c>
      <c r="AH55" s="11">
        <f t="shared" si="127"/>
        <v>0</v>
      </c>
      <c r="AI55" s="7" t="str">
        <f t="shared" si="76"/>
        <v/>
      </c>
      <c r="AJ55" s="7"/>
      <c r="AK55" s="39" t="str">
        <f t="shared" si="77"/>
        <v/>
      </c>
      <c r="AL55" s="8" t="e">
        <f t="shared" si="106"/>
        <v>#NAME?</v>
      </c>
      <c r="AM55" s="7"/>
      <c r="AN55" s="8" t="e">
        <f t="shared" si="107"/>
        <v>#NAME?</v>
      </c>
      <c r="AO55" s="7"/>
      <c r="AP55" s="8" t="e">
        <f t="shared" si="108"/>
        <v>#NAME?</v>
      </c>
      <c r="AR55" s="5" t="str">
        <f t="shared" si="78"/>
        <v>J</v>
      </c>
      <c r="AS55" s="5">
        <f t="shared" si="79"/>
        <v>1</v>
      </c>
      <c r="AT55" s="6">
        <f t="shared" si="128"/>
        <v>46310</v>
      </c>
      <c r="AU55" s="11">
        <f t="shared" si="129"/>
        <v>0</v>
      </c>
      <c r="AV55" s="11">
        <f t="shared" si="130"/>
        <v>0</v>
      </c>
      <c r="AW55" s="7" t="str">
        <f t="shared" si="80"/>
        <v/>
      </c>
      <c r="AX55" s="7"/>
      <c r="AY55" s="39" t="str">
        <f t="shared" si="81"/>
        <v/>
      </c>
      <c r="AZ55" s="8" t="e">
        <f t="shared" si="109"/>
        <v>#NAME?</v>
      </c>
      <c r="BA55" s="7"/>
      <c r="BB55" s="8" t="e">
        <f t="shared" si="110"/>
        <v>#NAME?</v>
      </c>
      <c r="BC55" s="7"/>
      <c r="BD55" s="8" t="e">
        <f t="shared" si="111"/>
        <v>#NAME?</v>
      </c>
      <c r="BF55" s="5" t="str">
        <f t="shared" si="82"/>
        <v>D</v>
      </c>
      <c r="BG55" s="5">
        <f t="shared" si="83"/>
        <v>0</v>
      </c>
      <c r="BH55" s="6">
        <f t="shared" si="131"/>
        <v>46341</v>
      </c>
      <c r="BI55" s="11">
        <f t="shared" si="132"/>
        <v>0</v>
      </c>
      <c r="BJ55" s="11">
        <f t="shared" si="133"/>
        <v>0</v>
      </c>
      <c r="BK55" s="7" t="str">
        <f t="shared" si="84"/>
        <v/>
      </c>
      <c r="BL55" s="7"/>
      <c r="BM55" s="39" t="str">
        <f t="shared" si="112"/>
        <v/>
      </c>
      <c r="BN55" s="8" t="e">
        <f t="shared" si="113"/>
        <v>#NAME?</v>
      </c>
      <c r="BO55" s="7"/>
      <c r="BP55" s="8" t="e">
        <f t="shared" si="114"/>
        <v>#NAME?</v>
      </c>
      <c r="BQ55" s="7"/>
      <c r="BR55" s="8" t="e">
        <f t="shared" si="115"/>
        <v>#NAME?</v>
      </c>
      <c r="BT55" s="5" t="str">
        <f t="shared" si="85"/>
        <v>M</v>
      </c>
      <c r="BU55" s="5">
        <f t="shared" si="86"/>
        <v>1</v>
      </c>
      <c r="BV55" s="6">
        <f t="shared" si="134"/>
        <v>46371</v>
      </c>
      <c r="BW55" s="11">
        <f t="shared" si="135"/>
        <v>0</v>
      </c>
      <c r="BX55" s="11">
        <f t="shared" si="136"/>
        <v>0</v>
      </c>
      <c r="BY55" s="7" t="str">
        <f t="shared" si="87"/>
        <v/>
      </c>
      <c r="BZ55" s="7"/>
      <c r="CA55" s="39" t="str">
        <f t="shared" si="88"/>
        <v/>
      </c>
      <c r="CB55" s="8" t="e">
        <f t="shared" si="116"/>
        <v>#NAME?</v>
      </c>
      <c r="CC55" s="7"/>
      <c r="CD55" s="8" t="e">
        <f t="shared" si="117"/>
        <v>#NAME?</v>
      </c>
      <c r="CE55" s="7"/>
      <c r="CF55" s="8" t="e">
        <f t="shared" si="118"/>
        <v>#NAME?</v>
      </c>
      <c r="CH55" s="5" t="str">
        <f t="shared" si="89"/>
        <v>V</v>
      </c>
      <c r="CI55" s="5">
        <f t="shared" si="90"/>
        <v>1</v>
      </c>
      <c r="CJ55" s="6">
        <f t="shared" si="137"/>
        <v>46402</v>
      </c>
      <c r="CK55" s="11">
        <f t="shared" si="138"/>
        <v>0</v>
      </c>
      <c r="CL55" s="11">
        <f t="shared" si="139"/>
        <v>0</v>
      </c>
      <c r="CM55" s="7" t="str">
        <f t="shared" si="91"/>
        <v/>
      </c>
      <c r="CN55" s="7"/>
      <c r="CO55" s="39" t="str">
        <f t="shared" si="92"/>
        <v/>
      </c>
      <c r="CP55" s="8" t="e">
        <f t="shared" si="119"/>
        <v>#NAME?</v>
      </c>
      <c r="CQ55" s="7"/>
      <c r="CR55" s="8" t="e">
        <f t="shared" si="120"/>
        <v>#NAME?</v>
      </c>
      <c r="CS55" s="7"/>
      <c r="CT55" s="8" t="e">
        <f t="shared" si="121"/>
        <v>#NAME?</v>
      </c>
    </row>
    <row r="56" spans="2:98" ht="20.149999999999999" customHeight="1" x14ac:dyDescent="0.25">
      <c r="B56" s="5" t="str">
        <f t="shared" si="93"/>
        <v>J</v>
      </c>
      <c r="C56" s="5">
        <f t="shared" si="94"/>
        <v>1</v>
      </c>
      <c r="D56" s="6">
        <f t="shared" si="95"/>
        <v>46219</v>
      </c>
      <c r="E56" s="11">
        <f t="shared" si="96"/>
        <v>0</v>
      </c>
      <c r="F56" s="11">
        <f t="shared" si="97"/>
        <v>0</v>
      </c>
      <c r="G56" s="7" t="str">
        <f t="shared" si="98"/>
        <v/>
      </c>
      <c r="H56" s="7"/>
      <c r="I56" s="39" t="str">
        <f t="shared" si="99"/>
        <v/>
      </c>
      <c r="J56" s="8" t="e">
        <f t="shared" si="100"/>
        <v>#NAME?</v>
      </c>
      <c r="K56" s="7"/>
      <c r="L56" s="8" t="e">
        <f t="shared" si="101"/>
        <v>#NAME?</v>
      </c>
      <c r="M56" s="7"/>
      <c r="N56" s="8" t="e">
        <f t="shared" si="102"/>
        <v>#NAME?</v>
      </c>
      <c r="P56" s="5" t="str">
        <f t="shared" si="70"/>
        <v>D</v>
      </c>
      <c r="Q56" s="5">
        <f t="shared" si="71"/>
        <v>0</v>
      </c>
      <c r="R56" s="6">
        <f t="shared" si="122"/>
        <v>46250</v>
      </c>
      <c r="S56" s="11">
        <f t="shared" si="123"/>
        <v>0</v>
      </c>
      <c r="T56" s="11">
        <f t="shared" si="124"/>
        <v>0</v>
      </c>
      <c r="U56" s="7" t="str">
        <f t="shared" si="72"/>
        <v/>
      </c>
      <c r="V56" s="7"/>
      <c r="W56" s="39" t="str">
        <f t="shared" si="73"/>
        <v/>
      </c>
      <c r="X56" s="8" t="e">
        <f t="shared" si="103"/>
        <v>#NAME?</v>
      </c>
      <c r="Y56" s="7"/>
      <c r="Z56" s="8" t="e">
        <f t="shared" si="104"/>
        <v>#NAME?</v>
      </c>
      <c r="AA56" s="7"/>
      <c r="AB56" s="8" t="e">
        <f t="shared" si="105"/>
        <v>#NAME?</v>
      </c>
      <c r="AD56" s="5" t="str">
        <f t="shared" si="74"/>
        <v>M</v>
      </c>
      <c r="AE56" s="5">
        <f t="shared" si="75"/>
        <v>1</v>
      </c>
      <c r="AF56" s="6">
        <f t="shared" si="125"/>
        <v>46281</v>
      </c>
      <c r="AG56" s="11">
        <f t="shared" si="126"/>
        <v>0</v>
      </c>
      <c r="AH56" s="11">
        <f t="shared" si="127"/>
        <v>0</v>
      </c>
      <c r="AI56" s="7" t="str">
        <f t="shared" si="76"/>
        <v/>
      </c>
      <c r="AJ56" s="7"/>
      <c r="AK56" s="39" t="str">
        <f t="shared" si="77"/>
        <v>38</v>
      </c>
      <c r="AL56" s="8" t="e">
        <f t="shared" si="106"/>
        <v>#NAME?</v>
      </c>
      <c r="AM56" s="7"/>
      <c r="AN56" s="8" t="e">
        <f t="shared" si="107"/>
        <v>#NAME?</v>
      </c>
      <c r="AO56" s="7"/>
      <c r="AP56" s="8" t="e">
        <f t="shared" si="108"/>
        <v>#NAME?</v>
      </c>
      <c r="AR56" s="5" t="str">
        <f t="shared" si="78"/>
        <v>V</v>
      </c>
      <c r="AS56" s="5">
        <f t="shared" si="79"/>
        <v>1</v>
      </c>
      <c r="AT56" s="6">
        <f t="shared" si="128"/>
        <v>46311</v>
      </c>
      <c r="AU56" s="11">
        <f t="shared" si="129"/>
        <v>0</v>
      </c>
      <c r="AV56" s="11">
        <f t="shared" si="130"/>
        <v>0</v>
      </c>
      <c r="AW56" s="7" t="str">
        <f t="shared" si="80"/>
        <v/>
      </c>
      <c r="AX56" s="7"/>
      <c r="AY56" s="39" t="str">
        <f t="shared" si="81"/>
        <v/>
      </c>
      <c r="AZ56" s="8" t="e">
        <f t="shared" si="109"/>
        <v>#NAME?</v>
      </c>
      <c r="BA56" s="7"/>
      <c r="BB56" s="8" t="e">
        <f t="shared" si="110"/>
        <v>#NAME?</v>
      </c>
      <c r="BC56" s="7"/>
      <c r="BD56" s="8" t="e">
        <f t="shared" si="111"/>
        <v>#NAME?</v>
      </c>
      <c r="BF56" s="5" t="str">
        <f t="shared" si="82"/>
        <v>L</v>
      </c>
      <c r="BG56" s="5">
        <f t="shared" si="83"/>
        <v>1</v>
      </c>
      <c r="BH56" s="6">
        <f t="shared" si="131"/>
        <v>46342</v>
      </c>
      <c r="BI56" s="11">
        <f t="shared" si="132"/>
        <v>0</v>
      </c>
      <c r="BJ56" s="11">
        <f t="shared" si="133"/>
        <v>0</v>
      </c>
      <c r="BK56" s="7" t="str">
        <f t="shared" si="84"/>
        <v/>
      </c>
      <c r="BL56" s="7"/>
      <c r="BM56" s="39" t="str">
        <f t="shared" si="112"/>
        <v/>
      </c>
      <c r="BN56" s="8" t="e">
        <f t="shared" si="113"/>
        <v>#NAME?</v>
      </c>
      <c r="BO56" s="7"/>
      <c r="BP56" s="8" t="e">
        <f t="shared" si="114"/>
        <v>#NAME?</v>
      </c>
      <c r="BQ56" s="7"/>
      <c r="BR56" s="8" t="e">
        <f t="shared" si="115"/>
        <v>#NAME?</v>
      </c>
      <c r="BT56" s="5" t="str">
        <f t="shared" si="85"/>
        <v>M</v>
      </c>
      <c r="BU56" s="5">
        <f t="shared" si="86"/>
        <v>1</v>
      </c>
      <c r="BV56" s="6">
        <f t="shared" si="134"/>
        <v>46372</v>
      </c>
      <c r="BW56" s="11">
        <f t="shared" si="135"/>
        <v>0</v>
      </c>
      <c r="BX56" s="11">
        <f t="shared" si="136"/>
        <v>0</v>
      </c>
      <c r="BY56" s="7" t="str">
        <f t="shared" si="87"/>
        <v/>
      </c>
      <c r="BZ56" s="7"/>
      <c r="CA56" s="39" t="str">
        <f t="shared" si="88"/>
        <v>51</v>
      </c>
      <c r="CB56" s="8" t="e">
        <f t="shared" si="116"/>
        <v>#NAME?</v>
      </c>
      <c r="CC56" s="7"/>
      <c r="CD56" s="8" t="e">
        <f t="shared" si="117"/>
        <v>#NAME?</v>
      </c>
      <c r="CE56" s="7"/>
      <c r="CF56" s="8" t="e">
        <f t="shared" si="118"/>
        <v>#NAME?</v>
      </c>
      <c r="CH56" s="5" t="str">
        <f t="shared" si="89"/>
        <v>S</v>
      </c>
      <c r="CI56" s="5">
        <f t="shared" si="90"/>
        <v>0</v>
      </c>
      <c r="CJ56" s="6">
        <f t="shared" si="137"/>
        <v>46403</v>
      </c>
      <c r="CK56" s="11">
        <f t="shared" si="138"/>
        <v>0</v>
      </c>
      <c r="CL56" s="11">
        <f t="shared" si="139"/>
        <v>0</v>
      </c>
      <c r="CM56" s="7" t="str">
        <f t="shared" si="91"/>
        <v/>
      </c>
      <c r="CN56" s="7"/>
      <c r="CO56" s="39" t="str">
        <f t="shared" si="92"/>
        <v/>
      </c>
      <c r="CP56" s="8" t="e">
        <f t="shared" si="119"/>
        <v>#NAME?</v>
      </c>
      <c r="CQ56" s="7"/>
      <c r="CR56" s="8" t="e">
        <f t="shared" si="120"/>
        <v>#NAME?</v>
      </c>
      <c r="CS56" s="7"/>
      <c r="CT56" s="8" t="e">
        <f t="shared" si="121"/>
        <v>#NAME?</v>
      </c>
    </row>
    <row r="57" spans="2:98" ht="20.149999999999999" customHeight="1" x14ac:dyDescent="0.25">
      <c r="B57" s="5" t="str">
        <f t="shared" si="93"/>
        <v>V</v>
      </c>
      <c r="C57" s="5">
        <f t="shared" si="94"/>
        <v>1</v>
      </c>
      <c r="D57" s="6">
        <f t="shared" si="95"/>
        <v>46220</v>
      </c>
      <c r="E57" s="11">
        <f t="shared" si="96"/>
        <v>0</v>
      </c>
      <c r="F57" s="11">
        <f t="shared" si="97"/>
        <v>0</v>
      </c>
      <c r="G57" s="7" t="str">
        <f t="shared" si="98"/>
        <v/>
      </c>
      <c r="H57" s="7"/>
      <c r="I57" s="39" t="str">
        <f t="shared" si="99"/>
        <v/>
      </c>
      <c r="J57" s="8" t="e">
        <f t="shared" si="100"/>
        <v>#NAME?</v>
      </c>
      <c r="K57" s="7"/>
      <c r="L57" s="8" t="e">
        <f t="shared" si="101"/>
        <v>#NAME?</v>
      </c>
      <c r="M57" s="7"/>
      <c r="N57" s="8" t="e">
        <f t="shared" si="102"/>
        <v>#NAME?</v>
      </c>
      <c r="P57" s="5" t="str">
        <f t="shared" si="70"/>
        <v>L</v>
      </c>
      <c r="Q57" s="5">
        <f t="shared" si="71"/>
        <v>1</v>
      </c>
      <c r="R57" s="6">
        <f t="shared" si="122"/>
        <v>46251</v>
      </c>
      <c r="S57" s="11">
        <f t="shared" si="123"/>
        <v>0</v>
      </c>
      <c r="T57" s="11">
        <f t="shared" si="124"/>
        <v>0</v>
      </c>
      <c r="U57" s="7" t="str">
        <f t="shared" si="72"/>
        <v/>
      </c>
      <c r="V57" s="7"/>
      <c r="W57" s="39" t="str">
        <f t="shared" si="73"/>
        <v/>
      </c>
      <c r="X57" s="8" t="e">
        <f t="shared" si="103"/>
        <v>#NAME?</v>
      </c>
      <c r="Y57" s="7"/>
      <c r="Z57" s="8" t="e">
        <f t="shared" si="104"/>
        <v>#NAME?</v>
      </c>
      <c r="AA57" s="7"/>
      <c r="AB57" s="8" t="e">
        <f t="shared" si="105"/>
        <v>#NAME?</v>
      </c>
      <c r="AD57" s="5" t="str">
        <f t="shared" si="74"/>
        <v>J</v>
      </c>
      <c r="AE57" s="5">
        <f t="shared" si="75"/>
        <v>1</v>
      </c>
      <c r="AF57" s="6">
        <f t="shared" si="125"/>
        <v>46282</v>
      </c>
      <c r="AG57" s="11">
        <f t="shared" si="126"/>
        <v>0</v>
      </c>
      <c r="AH57" s="11">
        <f t="shared" si="127"/>
        <v>0</v>
      </c>
      <c r="AI57" s="7" t="str">
        <f t="shared" si="76"/>
        <v/>
      </c>
      <c r="AJ57" s="7"/>
      <c r="AK57" s="39" t="str">
        <f t="shared" si="77"/>
        <v/>
      </c>
      <c r="AL57" s="8" t="e">
        <f t="shared" si="106"/>
        <v>#NAME?</v>
      </c>
      <c r="AM57" s="7"/>
      <c r="AN57" s="8" t="e">
        <f t="shared" si="107"/>
        <v>#NAME?</v>
      </c>
      <c r="AO57" s="7"/>
      <c r="AP57" s="8" t="e">
        <f t="shared" si="108"/>
        <v>#NAME?</v>
      </c>
      <c r="AR57" s="5" t="str">
        <f t="shared" si="78"/>
        <v>S</v>
      </c>
      <c r="AS57" s="5">
        <f t="shared" si="79"/>
        <v>0</v>
      </c>
      <c r="AT57" s="6">
        <f t="shared" si="128"/>
        <v>46312</v>
      </c>
      <c r="AU57" s="11">
        <f t="shared" si="129"/>
        <v>0</v>
      </c>
      <c r="AV57" s="11">
        <f t="shared" si="130"/>
        <v>0</v>
      </c>
      <c r="AW57" s="7" t="str">
        <f t="shared" si="80"/>
        <v/>
      </c>
      <c r="AX57" s="7"/>
      <c r="AY57" s="39" t="str">
        <f t="shared" si="81"/>
        <v/>
      </c>
      <c r="AZ57" s="8" t="e">
        <f t="shared" si="109"/>
        <v>#NAME?</v>
      </c>
      <c r="BA57" s="7"/>
      <c r="BB57" s="8" t="e">
        <f t="shared" si="110"/>
        <v>#NAME?</v>
      </c>
      <c r="BC57" s="7"/>
      <c r="BD57" s="8" t="e">
        <f t="shared" si="111"/>
        <v>#NAME?</v>
      </c>
      <c r="BF57" s="5" t="str">
        <f t="shared" si="82"/>
        <v>M</v>
      </c>
      <c r="BG57" s="5">
        <f t="shared" si="83"/>
        <v>1</v>
      </c>
      <c r="BH57" s="6">
        <f t="shared" si="131"/>
        <v>46343</v>
      </c>
      <c r="BI57" s="11">
        <f t="shared" si="132"/>
        <v>0</v>
      </c>
      <c r="BJ57" s="11">
        <f t="shared" si="133"/>
        <v>0</v>
      </c>
      <c r="BK57" s="7" t="str">
        <f t="shared" si="84"/>
        <v/>
      </c>
      <c r="BL57" s="7"/>
      <c r="BM57" s="39" t="str">
        <f t="shared" si="112"/>
        <v/>
      </c>
      <c r="BN57" s="8" t="e">
        <f t="shared" si="113"/>
        <v>#NAME?</v>
      </c>
      <c r="BO57" s="7"/>
      <c r="BP57" s="8" t="e">
        <f t="shared" si="114"/>
        <v>#NAME?</v>
      </c>
      <c r="BQ57" s="7"/>
      <c r="BR57" s="8" t="e">
        <f t="shared" si="115"/>
        <v>#NAME?</v>
      </c>
      <c r="BT57" s="5" t="str">
        <f t="shared" si="85"/>
        <v>J</v>
      </c>
      <c r="BU57" s="5">
        <f t="shared" si="86"/>
        <v>1</v>
      </c>
      <c r="BV57" s="6">
        <f t="shared" si="134"/>
        <v>46373</v>
      </c>
      <c r="BW57" s="11">
        <f t="shared" si="135"/>
        <v>0</v>
      </c>
      <c r="BX57" s="11">
        <f t="shared" si="136"/>
        <v>0</v>
      </c>
      <c r="BY57" s="7" t="str">
        <f t="shared" si="87"/>
        <v/>
      </c>
      <c r="BZ57" s="7"/>
      <c r="CA57" s="39" t="str">
        <f t="shared" si="88"/>
        <v/>
      </c>
      <c r="CB57" s="8" t="e">
        <f t="shared" si="116"/>
        <v>#NAME?</v>
      </c>
      <c r="CC57" s="7"/>
      <c r="CD57" s="8" t="e">
        <f t="shared" si="117"/>
        <v>#NAME?</v>
      </c>
      <c r="CE57" s="7"/>
      <c r="CF57" s="8" t="e">
        <f t="shared" si="118"/>
        <v>#NAME?</v>
      </c>
      <c r="CH57" s="5" t="str">
        <f t="shared" si="89"/>
        <v>D</v>
      </c>
      <c r="CI57" s="5">
        <f t="shared" si="90"/>
        <v>0</v>
      </c>
      <c r="CJ57" s="6">
        <f t="shared" si="137"/>
        <v>46404</v>
      </c>
      <c r="CK57" s="11">
        <f t="shared" si="138"/>
        <v>0</v>
      </c>
      <c r="CL57" s="11">
        <f t="shared" si="139"/>
        <v>0</v>
      </c>
      <c r="CM57" s="7" t="str">
        <f t="shared" si="91"/>
        <v/>
      </c>
      <c r="CN57" s="7"/>
      <c r="CO57" s="39" t="str">
        <f t="shared" si="92"/>
        <v/>
      </c>
      <c r="CP57" s="8" t="e">
        <f t="shared" si="119"/>
        <v>#NAME?</v>
      </c>
      <c r="CQ57" s="7"/>
      <c r="CR57" s="8" t="e">
        <f t="shared" si="120"/>
        <v>#NAME?</v>
      </c>
      <c r="CS57" s="7"/>
      <c r="CT57" s="8" t="e">
        <f t="shared" si="121"/>
        <v>#NAME?</v>
      </c>
    </row>
    <row r="58" spans="2:98" ht="20.149999999999999" customHeight="1" x14ac:dyDescent="0.25">
      <c r="B58" s="5" t="str">
        <f t="shared" si="93"/>
        <v>S</v>
      </c>
      <c r="C58" s="5">
        <f t="shared" si="94"/>
        <v>0</v>
      </c>
      <c r="D58" s="6">
        <f t="shared" si="95"/>
        <v>46221</v>
      </c>
      <c r="E58" s="11">
        <f t="shared" si="96"/>
        <v>0</v>
      </c>
      <c r="F58" s="11">
        <f t="shared" si="97"/>
        <v>0</v>
      </c>
      <c r="G58" s="7" t="str">
        <f t="shared" si="98"/>
        <v/>
      </c>
      <c r="H58" s="7"/>
      <c r="I58" s="39" t="str">
        <f t="shared" si="99"/>
        <v/>
      </c>
      <c r="J58" s="8" t="e">
        <f t="shared" si="100"/>
        <v>#NAME?</v>
      </c>
      <c r="K58" s="7"/>
      <c r="L58" s="8" t="e">
        <f t="shared" si="101"/>
        <v>#NAME?</v>
      </c>
      <c r="M58" s="7"/>
      <c r="N58" s="8" t="e">
        <f t="shared" si="102"/>
        <v>#NAME?</v>
      </c>
      <c r="P58" s="5" t="str">
        <f t="shared" si="70"/>
        <v>M</v>
      </c>
      <c r="Q58" s="5">
        <f t="shared" si="71"/>
        <v>1</v>
      </c>
      <c r="R58" s="6">
        <f t="shared" si="122"/>
        <v>46252</v>
      </c>
      <c r="S58" s="11">
        <f t="shared" si="123"/>
        <v>0</v>
      </c>
      <c r="T58" s="11">
        <f t="shared" si="124"/>
        <v>0</v>
      </c>
      <c r="U58" s="7" t="str">
        <f t="shared" si="72"/>
        <v/>
      </c>
      <c r="V58" s="7"/>
      <c r="W58" s="39" t="str">
        <f t="shared" si="73"/>
        <v/>
      </c>
      <c r="X58" s="8" t="e">
        <f t="shared" si="103"/>
        <v>#NAME?</v>
      </c>
      <c r="Y58" s="7"/>
      <c r="Z58" s="8" t="e">
        <f t="shared" si="104"/>
        <v>#NAME?</v>
      </c>
      <c r="AA58" s="7"/>
      <c r="AB58" s="8" t="e">
        <f t="shared" si="105"/>
        <v>#NAME?</v>
      </c>
      <c r="AD58" s="5" t="str">
        <f t="shared" si="74"/>
        <v>V</v>
      </c>
      <c r="AE58" s="5">
        <f t="shared" si="75"/>
        <v>1</v>
      </c>
      <c r="AF58" s="6">
        <f t="shared" si="125"/>
        <v>46283</v>
      </c>
      <c r="AG58" s="11">
        <f t="shared" si="126"/>
        <v>0</v>
      </c>
      <c r="AH58" s="11">
        <f t="shared" si="127"/>
        <v>0</v>
      </c>
      <c r="AI58" s="7" t="str">
        <f t="shared" si="76"/>
        <v/>
      </c>
      <c r="AJ58" s="7"/>
      <c r="AK58" s="39" t="str">
        <f t="shared" si="77"/>
        <v/>
      </c>
      <c r="AL58" s="8" t="e">
        <f t="shared" si="106"/>
        <v>#NAME?</v>
      </c>
      <c r="AM58" s="7"/>
      <c r="AN58" s="8" t="e">
        <f t="shared" si="107"/>
        <v>#NAME?</v>
      </c>
      <c r="AO58" s="7"/>
      <c r="AP58" s="8" t="e">
        <f t="shared" si="108"/>
        <v>#NAME?</v>
      </c>
      <c r="AR58" s="5" t="str">
        <f t="shared" si="78"/>
        <v>D</v>
      </c>
      <c r="AS58" s="5">
        <f t="shared" si="79"/>
        <v>0</v>
      </c>
      <c r="AT58" s="6">
        <f t="shared" si="128"/>
        <v>46313</v>
      </c>
      <c r="AU58" s="11">
        <f t="shared" si="129"/>
        <v>0</v>
      </c>
      <c r="AV58" s="11">
        <f t="shared" si="130"/>
        <v>0</v>
      </c>
      <c r="AW58" s="7" t="str">
        <f t="shared" si="80"/>
        <v/>
      </c>
      <c r="AX58" s="7"/>
      <c r="AY58" s="39" t="str">
        <f t="shared" si="81"/>
        <v/>
      </c>
      <c r="AZ58" s="8" t="e">
        <f t="shared" si="109"/>
        <v>#NAME?</v>
      </c>
      <c r="BA58" s="7"/>
      <c r="BB58" s="8" t="e">
        <f t="shared" si="110"/>
        <v>#NAME?</v>
      </c>
      <c r="BC58" s="7"/>
      <c r="BD58" s="8" t="e">
        <f t="shared" si="111"/>
        <v>#NAME?</v>
      </c>
      <c r="BF58" s="5" t="str">
        <f t="shared" si="82"/>
        <v>M</v>
      </c>
      <c r="BG58" s="5">
        <f t="shared" si="83"/>
        <v>1</v>
      </c>
      <c r="BH58" s="6">
        <f t="shared" si="131"/>
        <v>46344</v>
      </c>
      <c r="BI58" s="11">
        <f t="shared" si="132"/>
        <v>0</v>
      </c>
      <c r="BJ58" s="11">
        <f t="shared" si="133"/>
        <v>0</v>
      </c>
      <c r="BK58" s="7" t="str">
        <f t="shared" si="84"/>
        <v/>
      </c>
      <c r="BL58" s="7"/>
      <c r="BM58" s="39" t="str">
        <f t="shared" si="112"/>
        <v>47</v>
      </c>
      <c r="BN58" s="8" t="e">
        <f t="shared" si="113"/>
        <v>#NAME?</v>
      </c>
      <c r="BO58" s="7"/>
      <c r="BP58" s="8" t="e">
        <f t="shared" si="114"/>
        <v>#NAME?</v>
      </c>
      <c r="BQ58" s="7"/>
      <c r="BR58" s="8" t="e">
        <f t="shared" si="115"/>
        <v>#NAME?</v>
      </c>
      <c r="BT58" s="5" t="str">
        <f t="shared" si="85"/>
        <v>V</v>
      </c>
      <c r="BU58" s="5">
        <f t="shared" si="86"/>
        <v>1</v>
      </c>
      <c r="BV58" s="6">
        <f t="shared" si="134"/>
        <v>46374</v>
      </c>
      <c r="BW58" s="11">
        <f t="shared" si="135"/>
        <v>0</v>
      </c>
      <c r="BX58" s="11">
        <f t="shared" si="136"/>
        <v>0</v>
      </c>
      <c r="BY58" s="7" t="str">
        <f t="shared" si="87"/>
        <v/>
      </c>
      <c r="BZ58" s="7"/>
      <c r="CA58" s="39" t="str">
        <f t="shared" si="88"/>
        <v/>
      </c>
      <c r="CB58" s="8" t="e">
        <f t="shared" si="116"/>
        <v>#NAME?</v>
      </c>
      <c r="CC58" s="7"/>
      <c r="CD58" s="8" t="e">
        <f t="shared" si="117"/>
        <v>#NAME?</v>
      </c>
      <c r="CE58" s="7"/>
      <c r="CF58" s="8" t="e">
        <f t="shared" si="118"/>
        <v>#NAME?</v>
      </c>
      <c r="CH58" s="5" t="str">
        <f t="shared" si="89"/>
        <v>L</v>
      </c>
      <c r="CI58" s="5">
        <f t="shared" si="90"/>
        <v>1</v>
      </c>
      <c r="CJ58" s="6">
        <f t="shared" si="137"/>
        <v>46405</v>
      </c>
      <c r="CK58" s="11">
        <f t="shared" si="138"/>
        <v>0</v>
      </c>
      <c r="CL58" s="11">
        <f t="shared" si="139"/>
        <v>0</v>
      </c>
      <c r="CM58" s="7" t="str">
        <f t="shared" si="91"/>
        <v/>
      </c>
      <c r="CN58" s="7"/>
      <c r="CO58" s="39" t="str">
        <f t="shared" si="92"/>
        <v/>
      </c>
      <c r="CP58" s="8" t="e">
        <f t="shared" si="119"/>
        <v>#NAME?</v>
      </c>
      <c r="CQ58" s="7"/>
      <c r="CR58" s="8" t="e">
        <f t="shared" si="120"/>
        <v>#NAME?</v>
      </c>
      <c r="CS58" s="7"/>
      <c r="CT58" s="8" t="e">
        <f t="shared" si="121"/>
        <v>#NAME?</v>
      </c>
    </row>
    <row r="59" spans="2:98" ht="20.149999999999999" customHeight="1" x14ac:dyDescent="0.25">
      <c r="B59" s="5" t="str">
        <f t="shared" si="93"/>
        <v>D</v>
      </c>
      <c r="C59" s="5">
        <f t="shared" si="94"/>
        <v>0</v>
      </c>
      <c r="D59" s="6">
        <f t="shared" si="95"/>
        <v>46222</v>
      </c>
      <c r="E59" s="11">
        <f t="shared" si="96"/>
        <v>0</v>
      </c>
      <c r="F59" s="11">
        <f t="shared" si="97"/>
        <v>0</v>
      </c>
      <c r="G59" s="7" t="str">
        <f t="shared" si="98"/>
        <v/>
      </c>
      <c r="H59" s="7"/>
      <c r="I59" s="39" t="str">
        <f t="shared" si="99"/>
        <v/>
      </c>
      <c r="J59" s="8" t="e">
        <f t="shared" si="100"/>
        <v>#NAME?</v>
      </c>
      <c r="K59" s="7"/>
      <c r="L59" s="8" t="e">
        <f t="shared" si="101"/>
        <v>#NAME?</v>
      </c>
      <c r="M59" s="7"/>
      <c r="N59" s="8" t="e">
        <f t="shared" si="102"/>
        <v>#NAME?</v>
      </c>
      <c r="P59" s="5" t="str">
        <f t="shared" si="70"/>
        <v>M</v>
      </c>
      <c r="Q59" s="5">
        <f t="shared" si="71"/>
        <v>1</v>
      </c>
      <c r="R59" s="6">
        <f t="shared" si="122"/>
        <v>46253</v>
      </c>
      <c r="S59" s="11">
        <f t="shared" si="123"/>
        <v>0</v>
      </c>
      <c r="T59" s="11">
        <f t="shared" si="124"/>
        <v>0</v>
      </c>
      <c r="U59" s="7" t="str">
        <f t="shared" si="72"/>
        <v/>
      </c>
      <c r="V59" s="7"/>
      <c r="W59" s="39" t="str">
        <f t="shared" si="73"/>
        <v>34</v>
      </c>
      <c r="X59" s="8" t="e">
        <f t="shared" si="103"/>
        <v>#NAME?</v>
      </c>
      <c r="Y59" s="7"/>
      <c r="Z59" s="8" t="e">
        <f t="shared" si="104"/>
        <v>#NAME?</v>
      </c>
      <c r="AA59" s="7"/>
      <c r="AB59" s="8" t="e">
        <f t="shared" si="105"/>
        <v>#NAME?</v>
      </c>
      <c r="AD59" s="5" t="str">
        <f t="shared" si="74"/>
        <v>S</v>
      </c>
      <c r="AE59" s="5">
        <f t="shared" si="75"/>
        <v>0</v>
      </c>
      <c r="AF59" s="6">
        <f t="shared" si="125"/>
        <v>46284</v>
      </c>
      <c r="AG59" s="11">
        <f t="shared" si="126"/>
        <v>0</v>
      </c>
      <c r="AH59" s="11">
        <f t="shared" si="127"/>
        <v>0</v>
      </c>
      <c r="AI59" s="7" t="str">
        <f t="shared" si="76"/>
        <v/>
      </c>
      <c r="AJ59" s="7"/>
      <c r="AK59" s="39" t="str">
        <f t="shared" si="77"/>
        <v/>
      </c>
      <c r="AL59" s="8" t="e">
        <f t="shared" si="106"/>
        <v>#NAME?</v>
      </c>
      <c r="AM59" s="7"/>
      <c r="AN59" s="8" t="e">
        <f t="shared" si="107"/>
        <v>#NAME?</v>
      </c>
      <c r="AO59" s="7"/>
      <c r="AP59" s="8" t="e">
        <f t="shared" si="108"/>
        <v>#NAME?</v>
      </c>
      <c r="AR59" s="5" t="str">
        <f t="shared" si="78"/>
        <v>L</v>
      </c>
      <c r="AS59" s="5">
        <f t="shared" si="79"/>
        <v>1</v>
      </c>
      <c r="AT59" s="6">
        <f t="shared" si="128"/>
        <v>46314</v>
      </c>
      <c r="AU59" s="11">
        <f t="shared" si="129"/>
        <v>0</v>
      </c>
      <c r="AV59" s="11">
        <f t="shared" si="130"/>
        <v>0</v>
      </c>
      <c r="AW59" s="7" t="str">
        <f t="shared" si="80"/>
        <v/>
      </c>
      <c r="AX59" s="7"/>
      <c r="AY59" s="39" t="str">
        <f t="shared" si="81"/>
        <v/>
      </c>
      <c r="AZ59" s="8" t="e">
        <f t="shared" si="109"/>
        <v>#NAME?</v>
      </c>
      <c r="BA59" s="7"/>
      <c r="BB59" s="8" t="e">
        <f t="shared" si="110"/>
        <v>#NAME?</v>
      </c>
      <c r="BC59" s="7"/>
      <c r="BD59" s="8" t="e">
        <f t="shared" si="111"/>
        <v>#NAME?</v>
      </c>
      <c r="BF59" s="5" t="str">
        <f t="shared" si="82"/>
        <v>J</v>
      </c>
      <c r="BG59" s="5">
        <f t="shared" si="83"/>
        <v>1</v>
      </c>
      <c r="BH59" s="6">
        <f t="shared" si="131"/>
        <v>46345</v>
      </c>
      <c r="BI59" s="11">
        <f t="shared" si="132"/>
        <v>0</v>
      </c>
      <c r="BJ59" s="11">
        <f t="shared" si="133"/>
        <v>0</v>
      </c>
      <c r="BK59" s="7" t="str">
        <f t="shared" si="84"/>
        <v/>
      </c>
      <c r="BL59" s="7"/>
      <c r="BM59" s="39" t="str">
        <f t="shared" si="112"/>
        <v/>
      </c>
      <c r="BN59" s="8" t="e">
        <f t="shared" si="113"/>
        <v>#NAME?</v>
      </c>
      <c r="BO59" s="7"/>
      <c r="BP59" s="8" t="e">
        <f t="shared" si="114"/>
        <v>#NAME?</v>
      </c>
      <c r="BQ59" s="7"/>
      <c r="BR59" s="8" t="e">
        <f t="shared" si="115"/>
        <v>#NAME?</v>
      </c>
      <c r="BT59" s="5" t="str">
        <f t="shared" si="85"/>
        <v>S</v>
      </c>
      <c r="BU59" s="5">
        <f t="shared" si="86"/>
        <v>0</v>
      </c>
      <c r="BV59" s="6">
        <f t="shared" si="134"/>
        <v>46375</v>
      </c>
      <c r="BW59" s="11">
        <f t="shared" si="135"/>
        <v>0</v>
      </c>
      <c r="BX59" s="11">
        <f t="shared" si="136"/>
        <v>0</v>
      </c>
      <c r="BY59" s="7" t="str">
        <f t="shared" si="87"/>
        <v/>
      </c>
      <c r="BZ59" s="7"/>
      <c r="CA59" s="39" t="str">
        <f t="shared" si="88"/>
        <v/>
      </c>
      <c r="CB59" s="8" t="e">
        <f t="shared" si="116"/>
        <v>#NAME?</v>
      </c>
      <c r="CC59" s="7"/>
      <c r="CD59" s="8" t="e">
        <f t="shared" si="117"/>
        <v>#NAME?</v>
      </c>
      <c r="CE59" s="7"/>
      <c r="CF59" s="8" t="e">
        <f t="shared" si="118"/>
        <v>#NAME?</v>
      </c>
      <c r="CH59" s="5" t="str">
        <f t="shared" si="89"/>
        <v>M</v>
      </c>
      <c r="CI59" s="5">
        <f t="shared" si="90"/>
        <v>1</v>
      </c>
      <c r="CJ59" s="6">
        <f t="shared" si="137"/>
        <v>46406</v>
      </c>
      <c r="CK59" s="11">
        <f t="shared" si="138"/>
        <v>0</v>
      </c>
      <c r="CL59" s="11">
        <f t="shared" si="139"/>
        <v>0</v>
      </c>
      <c r="CM59" s="7" t="str">
        <f t="shared" si="91"/>
        <v/>
      </c>
      <c r="CN59" s="7"/>
      <c r="CO59" s="39" t="str">
        <f t="shared" si="92"/>
        <v/>
      </c>
      <c r="CP59" s="8" t="e">
        <f t="shared" si="119"/>
        <v>#NAME?</v>
      </c>
      <c r="CQ59" s="7"/>
      <c r="CR59" s="8" t="e">
        <f t="shared" si="120"/>
        <v>#NAME?</v>
      </c>
      <c r="CS59" s="7"/>
      <c r="CT59" s="8" t="e">
        <f t="shared" si="121"/>
        <v>#NAME?</v>
      </c>
    </row>
    <row r="60" spans="2:98" ht="20.149999999999999" customHeight="1" x14ac:dyDescent="0.25">
      <c r="B60" s="5" t="str">
        <f t="shared" si="93"/>
        <v>L</v>
      </c>
      <c r="C60" s="5">
        <f t="shared" si="94"/>
        <v>1</v>
      </c>
      <c r="D60" s="6">
        <f t="shared" si="95"/>
        <v>46223</v>
      </c>
      <c r="E60" s="11">
        <f t="shared" si="96"/>
        <v>0</v>
      </c>
      <c r="F60" s="11">
        <f t="shared" si="97"/>
        <v>0</v>
      </c>
      <c r="G60" s="7" t="str">
        <f t="shared" si="98"/>
        <v/>
      </c>
      <c r="H60" s="7"/>
      <c r="I60" s="39" t="str">
        <f t="shared" si="99"/>
        <v/>
      </c>
      <c r="J60" s="8" t="e">
        <f t="shared" si="100"/>
        <v>#NAME?</v>
      </c>
      <c r="K60" s="7"/>
      <c r="L60" s="8" t="e">
        <f t="shared" si="101"/>
        <v>#NAME?</v>
      </c>
      <c r="M60" s="7"/>
      <c r="N60" s="8" t="e">
        <f t="shared" si="102"/>
        <v>#NAME?</v>
      </c>
      <c r="P60" s="5" t="str">
        <f t="shared" si="70"/>
        <v>J</v>
      </c>
      <c r="Q60" s="5">
        <f t="shared" si="71"/>
        <v>1</v>
      </c>
      <c r="R60" s="6">
        <f t="shared" si="122"/>
        <v>46254</v>
      </c>
      <c r="S60" s="11">
        <f t="shared" si="123"/>
        <v>0</v>
      </c>
      <c r="T60" s="11">
        <f t="shared" si="124"/>
        <v>0</v>
      </c>
      <c r="U60" s="7" t="str">
        <f t="shared" si="72"/>
        <v/>
      </c>
      <c r="V60" s="7"/>
      <c r="W60" s="39" t="str">
        <f t="shared" si="73"/>
        <v/>
      </c>
      <c r="X60" s="8" t="e">
        <f t="shared" si="103"/>
        <v>#NAME?</v>
      </c>
      <c r="Y60" s="7"/>
      <c r="Z60" s="8" t="e">
        <f t="shared" si="104"/>
        <v>#NAME?</v>
      </c>
      <c r="AA60" s="7"/>
      <c r="AB60" s="8" t="e">
        <f t="shared" si="105"/>
        <v>#NAME?</v>
      </c>
      <c r="AD60" s="5" t="str">
        <f t="shared" si="74"/>
        <v>D</v>
      </c>
      <c r="AE60" s="5">
        <f t="shared" si="75"/>
        <v>0</v>
      </c>
      <c r="AF60" s="6">
        <f t="shared" si="125"/>
        <v>46285</v>
      </c>
      <c r="AG60" s="11">
        <f t="shared" si="126"/>
        <v>0</v>
      </c>
      <c r="AH60" s="11">
        <f t="shared" si="127"/>
        <v>0</v>
      </c>
      <c r="AI60" s="7" t="str">
        <f t="shared" si="76"/>
        <v/>
      </c>
      <c r="AJ60" s="7"/>
      <c r="AK60" s="39" t="str">
        <f t="shared" si="77"/>
        <v/>
      </c>
      <c r="AL60" s="8" t="e">
        <f t="shared" si="106"/>
        <v>#NAME?</v>
      </c>
      <c r="AM60" s="7"/>
      <c r="AN60" s="8" t="e">
        <f t="shared" si="107"/>
        <v>#NAME?</v>
      </c>
      <c r="AO60" s="7"/>
      <c r="AP60" s="8" t="e">
        <f t="shared" si="108"/>
        <v>#NAME?</v>
      </c>
      <c r="AR60" s="5" t="str">
        <f t="shared" si="78"/>
        <v>M</v>
      </c>
      <c r="AS60" s="5">
        <f t="shared" si="79"/>
        <v>1</v>
      </c>
      <c r="AT60" s="6">
        <f t="shared" si="128"/>
        <v>46315</v>
      </c>
      <c r="AU60" s="11">
        <f t="shared" si="129"/>
        <v>0</v>
      </c>
      <c r="AV60" s="11">
        <f t="shared" si="130"/>
        <v>0</v>
      </c>
      <c r="AW60" s="7" t="str">
        <f t="shared" si="80"/>
        <v/>
      </c>
      <c r="AX60" s="7"/>
      <c r="AY60" s="39" t="str">
        <f t="shared" si="81"/>
        <v/>
      </c>
      <c r="AZ60" s="8" t="e">
        <f t="shared" si="109"/>
        <v>#NAME?</v>
      </c>
      <c r="BA60" s="7"/>
      <c r="BB60" s="8" t="e">
        <f t="shared" si="110"/>
        <v>#NAME?</v>
      </c>
      <c r="BC60" s="7"/>
      <c r="BD60" s="8" t="e">
        <f t="shared" si="111"/>
        <v>#NAME?</v>
      </c>
      <c r="BF60" s="5" t="str">
        <f t="shared" si="82"/>
        <v>V</v>
      </c>
      <c r="BG60" s="5">
        <f t="shared" si="83"/>
        <v>1</v>
      </c>
      <c r="BH60" s="6">
        <f t="shared" si="131"/>
        <v>46346</v>
      </c>
      <c r="BI60" s="11">
        <f t="shared" si="132"/>
        <v>0</v>
      </c>
      <c r="BJ60" s="11">
        <f t="shared" si="133"/>
        <v>0</v>
      </c>
      <c r="BK60" s="7" t="str">
        <f t="shared" si="84"/>
        <v/>
      </c>
      <c r="BL60" s="7"/>
      <c r="BM60" s="39" t="str">
        <f t="shared" si="112"/>
        <v/>
      </c>
      <c r="BN60" s="8" t="e">
        <f t="shared" si="113"/>
        <v>#NAME?</v>
      </c>
      <c r="BO60" s="7"/>
      <c r="BP60" s="8" t="e">
        <f t="shared" si="114"/>
        <v>#NAME?</v>
      </c>
      <c r="BQ60" s="7"/>
      <c r="BR60" s="8" t="e">
        <f t="shared" si="115"/>
        <v>#NAME?</v>
      </c>
      <c r="BT60" s="5" t="str">
        <f t="shared" si="85"/>
        <v>D</v>
      </c>
      <c r="BU60" s="5">
        <f t="shared" si="86"/>
        <v>0</v>
      </c>
      <c r="BV60" s="6">
        <f t="shared" si="134"/>
        <v>46376</v>
      </c>
      <c r="BW60" s="11">
        <f t="shared" si="135"/>
        <v>0</v>
      </c>
      <c r="BX60" s="11">
        <f t="shared" si="136"/>
        <v>0</v>
      </c>
      <c r="BY60" s="7" t="str">
        <f t="shared" si="87"/>
        <v/>
      </c>
      <c r="BZ60" s="7"/>
      <c r="CA60" s="39" t="str">
        <f t="shared" si="88"/>
        <v/>
      </c>
      <c r="CB60" s="8" t="e">
        <f t="shared" si="116"/>
        <v>#NAME?</v>
      </c>
      <c r="CC60" s="7"/>
      <c r="CD60" s="8" t="e">
        <f t="shared" si="117"/>
        <v>#NAME?</v>
      </c>
      <c r="CE60" s="7"/>
      <c r="CF60" s="8" t="e">
        <f t="shared" si="118"/>
        <v>#NAME?</v>
      </c>
      <c r="CH60" s="5" t="str">
        <f t="shared" si="89"/>
        <v>M</v>
      </c>
      <c r="CI60" s="5">
        <f t="shared" si="90"/>
        <v>1</v>
      </c>
      <c r="CJ60" s="6">
        <f t="shared" si="137"/>
        <v>46407</v>
      </c>
      <c r="CK60" s="11">
        <f t="shared" si="138"/>
        <v>0</v>
      </c>
      <c r="CL60" s="11">
        <f t="shared" si="139"/>
        <v>0</v>
      </c>
      <c r="CM60" s="7" t="str">
        <f t="shared" si="91"/>
        <v/>
      </c>
      <c r="CN60" s="7"/>
      <c r="CO60" s="39" t="str">
        <f t="shared" si="92"/>
        <v>3</v>
      </c>
      <c r="CP60" s="8" t="e">
        <f t="shared" si="119"/>
        <v>#NAME?</v>
      </c>
      <c r="CQ60" s="7"/>
      <c r="CR60" s="8" t="e">
        <f t="shared" si="120"/>
        <v>#NAME?</v>
      </c>
      <c r="CS60" s="7"/>
      <c r="CT60" s="8" t="e">
        <f t="shared" si="121"/>
        <v>#NAME?</v>
      </c>
    </row>
    <row r="61" spans="2:98" ht="20.149999999999999" customHeight="1" x14ac:dyDescent="0.25">
      <c r="B61" s="5" t="str">
        <f t="shared" si="93"/>
        <v>M</v>
      </c>
      <c r="C61" s="5">
        <f t="shared" si="94"/>
        <v>1</v>
      </c>
      <c r="D61" s="6">
        <f t="shared" si="95"/>
        <v>46224</v>
      </c>
      <c r="E61" s="11">
        <f t="shared" si="96"/>
        <v>0</v>
      </c>
      <c r="F61" s="11">
        <f t="shared" si="97"/>
        <v>0</v>
      </c>
      <c r="G61" s="7" t="str">
        <f t="shared" si="98"/>
        <v/>
      </c>
      <c r="H61" s="7"/>
      <c r="I61" s="39" t="str">
        <f t="shared" si="99"/>
        <v/>
      </c>
      <c r="J61" s="8" t="e">
        <f t="shared" si="100"/>
        <v>#NAME?</v>
      </c>
      <c r="K61" s="7"/>
      <c r="L61" s="8" t="e">
        <f t="shared" si="101"/>
        <v>#NAME?</v>
      </c>
      <c r="M61" s="7"/>
      <c r="N61" s="8" t="e">
        <f t="shared" si="102"/>
        <v>#NAME?</v>
      </c>
      <c r="P61" s="5" t="str">
        <f t="shared" si="70"/>
        <v>V</v>
      </c>
      <c r="Q61" s="5">
        <f t="shared" si="71"/>
        <v>1</v>
      </c>
      <c r="R61" s="6">
        <f t="shared" si="122"/>
        <v>46255</v>
      </c>
      <c r="S61" s="11">
        <f t="shared" si="123"/>
        <v>0</v>
      </c>
      <c r="T61" s="11">
        <f t="shared" si="124"/>
        <v>0</v>
      </c>
      <c r="U61" s="7" t="str">
        <f t="shared" si="72"/>
        <v/>
      </c>
      <c r="V61" s="7"/>
      <c r="W61" s="39" t="str">
        <f t="shared" si="73"/>
        <v/>
      </c>
      <c r="X61" s="8" t="e">
        <f t="shared" si="103"/>
        <v>#NAME?</v>
      </c>
      <c r="Y61" s="7"/>
      <c r="Z61" s="8" t="e">
        <f t="shared" si="104"/>
        <v>#NAME?</v>
      </c>
      <c r="AA61" s="7"/>
      <c r="AB61" s="8" t="e">
        <f t="shared" si="105"/>
        <v>#NAME?</v>
      </c>
      <c r="AD61" s="5" t="str">
        <f t="shared" si="74"/>
        <v>L</v>
      </c>
      <c r="AE61" s="5">
        <f t="shared" si="75"/>
        <v>1</v>
      </c>
      <c r="AF61" s="6">
        <f t="shared" si="125"/>
        <v>46286</v>
      </c>
      <c r="AG61" s="11">
        <f t="shared" si="126"/>
        <v>0</v>
      </c>
      <c r="AH61" s="11">
        <f t="shared" si="127"/>
        <v>0</v>
      </c>
      <c r="AI61" s="7" t="str">
        <f t="shared" si="76"/>
        <v/>
      </c>
      <c r="AJ61" s="7"/>
      <c r="AK61" s="39" t="str">
        <f t="shared" si="77"/>
        <v/>
      </c>
      <c r="AL61" s="8" t="e">
        <f t="shared" si="106"/>
        <v>#NAME?</v>
      </c>
      <c r="AM61" s="7"/>
      <c r="AN61" s="8" t="e">
        <f t="shared" si="107"/>
        <v>#NAME?</v>
      </c>
      <c r="AO61" s="7"/>
      <c r="AP61" s="8" t="e">
        <f t="shared" si="108"/>
        <v>#NAME?</v>
      </c>
      <c r="AR61" s="5" t="str">
        <f t="shared" si="78"/>
        <v>M</v>
      </c>
      <c r="AS61" s="5">
        <f t="shared" si="79"/>
        <v>1</v>
      </c>
      <c r="AT61" s="6">
        <f t="shared" si="128"/>
        <v>46316</v>
      </c>
      <c r="AU61" s="11">
        <f t="shared" si="129"/>
        <v>0</v>
      </c>
      <c r="AV61" s="11">
        <f t="shared" si="130"/>
        <v>0</v>
      </c>
      <c r="AW61" s="7" t="str">
        <f t="shared" si="80"/>
        <v/>
      </c>
      <c r="AX61" s="7"/>
      <c r="AY61" s="39" t="str">
        <f t="shared" si="81"/>
        <v>43</v>
      </c>
      <c r="AZ61" s="8" t="e">
        <f t="shared" si="109"/>
        <v>#NAME?</v>
      </c>
      <c r="BA61" s="7"/>
      <c r="BB61" s="8" t="e">
        <f t="shared" si="110"/>
        <v>#NAME?</v>
      </c>
      <c r="BC61" s="7"/>
      <c r="BD61" s="8" t="e">
        <f t="shared" si="111"/>
        <v>#NAME?</v>
      </c>
      <c r="BF61" s="5" t="str">
        <f t="shared" si="82"/>
        <v>S</v>
      </c>
      <c r="BG61" s="5">
        <f t="shared" si="83"/>
        <v>0</v>
      </c>
      <c r="BH61" s="6">
        <f t="shared" si="131"/>
        <v>46347</v>
      </c>
      <c r="BI61" s="11">
        <f t="shared" si="132"/>
        <v>0</v>
      </c>
      <c r="BJ61" s="11">
        <f t="shared" si="133"/>
        <v>0</v>
      </c>
      <c r="BK61" s="7" t="str">
        <f t="shared" si="84"/>
        <v/>
      </c>
      <c r="BL61" s="7"/>
      <c r="BM61" s="39" t="str">
        <f t="shared" si="112"/>
        <v/>
      </c>
      <c r="BN61" s="8" t="e">
        <f t="shared" si="113"/>
        <v>#NAME?</v>
      </c>
      <c r="BO61" s="7"/>
      <c r="BP61" s="8" t="e">
        <f t="shared" si="114"/>
        <v>#NAME?</v>
      </c>
      <c r="BQ61" s="7"/>
      <c r="BR61" s="8" t="e">
        <f t="shared" si="115"/>
        <v>#NAME?</v>
      </c>
      <c r="BT61" s="5" t="str">
        <f t="shared" si="85"/>
        <v>L</v>
      </c>
      <c r="BU61" s="5">
        <f t="shared" si="86"/>
        <v>1</v>
      </c>
      <c r="BV61" s="6">
        <f t="shared" si="134"/>
        <v>46377</v>
      </c>
      <c r="BW61" s="11">
        <f t="shared" si="135"/>
        <v>0</v>
      </c>
      <c r="BX61" s="11">
        <f t="shared" si="136"/>
        <v>0</v>
      </c>
      <c r="BY61" s="7" t="str">
        <f t="shared" si="87"/>
        <v/>
      </c>
      <c r="BZ61" s="7"/>
      <c r="CA61" s="39" t="str">
        <f t="shared" si="88"/>
        <v/>
      </c>
      <c r="CB61" s="8" t="e">
        <f t="shared" si="116"/>
        <v>#NAME?</v>
      </c>
      <c r="CC61" s="7"/>
      <c r="CD61" s="8" t="e">
        <f t="shared" si="117"/>
        <v>#NAME?</v>
      </c>
      <c r="CE61" s="7"/>
      <c r="CF61" s="8" t="e">
        <f t="shared" si="118"/>
        <v>#NAME?</v>
      </c>
      <c r="CH61" s="5" t="str">
        <f t="shared" si="89"/>
        <v>J</v>
      </c>
      <c r="CI61" s="5">
        <f t="shared" si="90"/>
        <v>1</v>
      </c>
      <c r="CJ61" s="6">
        <f t="shared" si="137"/>
        <v>46408</v>
      </c>
      <c r="CK61" s="11">
        <f t="shared" si="138"/>
        <v>0</v>
      </c>
      <c r="CL61" s="11">
        <f t="shared" si="139"/>
        <v>0</v>
      </c>
      <c r="CM61" s="7" t="str">
        <f t="shared" si="91"/>
        <v/>
      </c>
      <c r="CN61" s="7"/>
      <c r="CO61" s="39" t="str">
        <f t="shared" si="92"/>
        <v/>
      </c>
      <c r="CP61" s="8" t="e">
        <f t="shared" si="119"/>
        <v>#NAME?</v>
      </c>
      <c r="CQ61" s="7"/>
      <c r="CR61" s="8" t="e">
        <f t="shared" si="120"/>
        <v>#NAME?</v>
      </c>
      <c r="CS61" s="7"/>
      <c r="CT61" s="8" t="e">
        <f t="shared" si="121"/>
        <v>#NAME?</v>
      </c>
    </row>
    <row r="62" spans="2:98" ht="20.149999999999999" customHeight="1" x14ac:dyDescent="0.25">
      <c r="B62" s="5" t="str">
        <f t="shared" si="93"/>
        <v>M</v>
      </c>
      <c r="C62" s="5">
        <f t="shared" si="94"/>
        <v>1</v>
      </c>
      <c r="D62" s="6">
        <f t="shared" si="95"/>
        <v>46225</v>
      </c>
      <c r="E62" s="11">
        <f t="shared" si="96"/>
        <v>0</v>
      </c>
      <c r="F62" s="11">
        <f t="shared" si="97"/>
        <v>0</v>
      </c>
      <c r="G62" s="7" t="str">
        <f t="shared" si="98"/>
        <v/>
      </c>
      <c r="H62" s="7"/>
      <c r="I62" s="39" t="str">
        <f t="shared" si="99"/>
        <v>30</v>
      </c>
      <c r="J62" s="8" t="e">
        <f t="shared" si="100"/>
        <v>#NAME?</v>
      </c>
      <c r="K62" s="7"/>
      <c r="L62" s="8" t="e">
        <f t="shared" si="101"/>
        <v>#NAME?</v>
      </c>
      <c r="M62" s="7"/>
      <c r="N62" s="8" t="e">
        <f t="shared" si="102"/>
        <v>#NAME?</v>
      </c>
      <c r="P62" s="5" t="str">
        <f t="shared" si="70"/>
        <v>S</v>
      </c>
      <c r="Q62" s="5">
        <f t="shared" si="71"/>
        <v>0</v>
      </c>
      <c r="R62" s="6">
        <f t="shared" si="122"/>
        <v>46256</v>
      </c>
      <c r="S62" s="11">
        <f t="shared" si="123"/>
        <v>0</v>
      </c>
      <c r="T62" s="11">
        <f t="shared" si="124"/>
        <v>0</v>
      </c>
      <c r="U62" s="7" t="str">
        <f t="shared" si="72"/>
        <v/>
      </c>
      <c r="V62" s="7"/>
      <c r="W62" s="39" t="str">
        <f t="shared" si="73"/>
        <v/>
      </c>
      <c r="X62" s="8" t="e">
        <f t="shared" si="103"/>
        <v>#NAME?</v>
      </c>
      <c r="Y62" s="7"/>
      <c r="Z62" s="8" t="e">
        <f t="shared" si="104"/>
        <v>#NAME?</v>
      </c>
      <c r="AA62" s="7"/>
      <c r="AB62" s="8" t="e">
        <f t="shared" si="105"/>
        <v>#NAME?</v>
      </c>
      <c r="AD62" s="5" t="str">
        <f t="shared" si="74"/>
        <v>M</v>
      </c>
      <c r="AE62" s="5">
        <f t="shared" si="75"/>
        <v>1</v>
      </c>
      <c r="AF62" s="6">
        <f t="shared" si="125"/>
        <v>46287</v>
      </c>
      <c r="AG62" s="11">
        <f t="shared" si="126"/>
        <v>0</v>
      </c>
      <c r="AH62" s="11">
        <f t="shared" si="127"/>
        <v>0</v>
      </c>
      <c r="AI62" s="7" t="str">
        <f t="shared" si="76"/>
        <v/>
      </c>
      <c r="AJ62" s="7"/>
      <c r="AK62" s="39" t="str">
        <f t="shared" si="77"/>
        <v/>
      </c>
      <c r="AL62" s="8" t="e">
        <f t="shared" si="106"/>
        <v>#NAME?</v>
      </c>
      <c r="AM62" s="7"/>
      <c r="AN62" s="8" t="e">
        <f t="shared" si="107"/>
        <v>#NAME?</v>
      </c>
      <c r="AO62" s="7"/>
      <c r="AP62" s="8" t="e">
        <f t="shared" si="108"/>
        <v>#NAME?</v>
      </c>
      <c r="AR62" s="5" t="str">
        <f t="shared" si="78"/>
        <v>J</v>
      </c>
      <c r="AS62" s="5">
        <f t="shared" si="79"/>
        <v>1</v>
      </c>
      <c r="AT62" s="6">
        <f t="shared" si="128"/>
        <v>46317</v>
      </c>
      <c r="AU62" s="11">
        <f t="shared" si="129"/>
        <v>0</v>
      </c>
      <c r="AV62" s="11">
        <f t="shared" si="130"/>
        <v>0</v>
      </c>
      <c r="AW62" s="7" t="str">
        <f t="shared" si="80"/>
        <v/>
      </c>
      <c r="AX62" s="7"/>
      <c r="AY62" s="39" t="str">
        <f t="shared" si="81"/>
        <v/>
      </c>
      <c r="AZ62" s="8" t="e">
        <f t="shared" si="109"/>
        <v>#NAME?</v>
      </c>
      <c r="BA62" s="7"/>
      <c r="BB62" s="8" t="e">
        <f t="shared" si="110"/>
        <v>#NAME?</v>
      </c>
      <c r="BC62" s="7"/>
      <c r="BD62" s="8" t="e">
        <f t="shared" si="111"/>
        <v>#NAME?</v>
      </c>
      <c r="BF62" s="5" t="str">
        <f t="shared" si="82"/>
        <v>D</v>
      </c>
      <c r="BG62" s="5">
        <f t="shared" si="83"/>
        <v>0</v>
      </c>
      <c r="BH62" s="6">
        <f t="shared" si="131"/>
        <v>46348</v>
      </c>
      <c r="BI62" s="11">
        <f t="shared" si="132"/>
        <v>0</v>
      </c>
      <c r="BJ62" s="11">
        <f t="shared" si="133"/>
        <v>0</v>
      </c>
      <c r="BK62" s="7" t="str">
        <f t="shared" si="84"/>
        <v/>
      </c>
      <c r="BL62" s="7"/>
      <c r="BM62" s="39" t="str">
        <f t="shared" si="112"/>
        <v/>
      </c>
      <c r="BN62" s="8" t="e">
        <f t="shared" si="113"/>
        <v>#NAME?</v>
      </c>
      <c r="BO62" s="7"/>
      <c r="BP62" s="8" t="e">
        <f t="shared" si="114"/>
        <v>#NAME?</v>
      </c>
      <c r="BQ62" s="7"/>
      <c r="BR62" s="8" t="e">
        <f t="shared" si="115"/>
        <v>#NAME?</v>
      </c>
      <c r="BT62" s="5" t="str">
        <f t="shared" si="85"/>
        <v>M</v>
      </c>
      <c r="BU62" s="5">
        <f t="shared" si="86"/>
        <v>1</v>
      </c>
      <c r="BV62" s="6">
        <f t="shared" si="134"/>
        <v>46378</v>
      </c>
      <c r="BW62" s="11">
        <f t="shared" si="135"/>
        <v>0</v>
      </c>
      <c r="BX62" s="11">
        <f t="shared" si="136"/>
        <v>0</v>
      </c>
      <c r="BY62" s="7" t="str">
        <f t="shared" si="87"/>
        <v/>
      </c>
      <c r="BZ62" s="7"/>
      <c r="CA62" s="39" t="str">
        <f t="shared" si="88"/>
        <v/>
      </c>
      <c r="CB62" s="8" t="e">
        <f t="shared" si="116"/>
        <v>#NAME?</v>
      </c>
      <c r="CC62" s="7"/>
      <c r="CD62" s="8" t="e">
        <f t="shared" si="117"/>
        <v>#NAME?</v>
      </c>
      <c r="CE62" s="7"/>
      <c r="CF62" s="8" t="e">
        <f t="shared" si="118"/>
        <v>#NAME?</v>
      </c>
      <c r="CH62" s="5" t="str">
        <f t="shared" si="89"/>
        <v>V</v>
      </c>
      <c r="CI62" s="5">
        <f t="shared" si="90"/>
        <v>1</v>
      </c>
      <c r="CJ62" s="6">
        <f t="shared" si="137"/>
        <v>46409</v>
      </c>
      <c r="CK62" s="11">
        <f t="shared" si="138"/>
        <v>0</v>
      </c>
      <c r="CL62" s="11">
        <f t="shared" si="139"/>
        <v>0</v>
      </c>
      <c r="CM62" s="7" t="str">
        <f t="shared" si="91"/>
        <v/>
      </c>
      <c r="CN62" s="7"/>
      <c r="CO62" s="39" t="str">
        <f t="shared" si="92"/>
        <v/>
      </c>
      <c r="CP62" s="8" t="e">
        <f t="shared" si="119"/>
        <v>#NAME?</v>
      </c>
      <c r="CQ62" s="7"/>
      <c r="CR62" s="8" t="e">
        <f t="shared" si="120"/>
        <v>#NAME?</v>
      </c>
      <c r="CS62" s="7"/>
      <c r="CT62" s="8" t="e">
        <f t="shared" si="121"/>
        <v>#NAME?</v>
      </c>
    </row>
    <row r="63" spans="2:98" ht="20.149999999999999" customHeight="1" x14ac:dyDescent="0.25">
      <c r="B63" s="5" t="str">
        <f t="shared" si="93"/>
        <v>J</v>
      </c>
      <c r="C63" s="5">
        <f t="shared" si="94"/>
        <v>1</v>
      </c>
      <c r="D63" s="6">
        <f t="shared" si="95"/>
        <v>46226</v>
      </c>
      <c r="E63" s="11">
        <f t="shared" si="96"/>
        <v>0</v>
      </c>
      <c r="F63" s="11">
        <f t="shared" si="97"/>
        <v>0</v>
      </c>
      <c r="G63" s="7" t="str">
        <f t="shared" si="98"/>
        <v/>
      </c>
      <c r="H63" s="7"/>
      <c r="I63" s="39" t="str">
        <f t="shared" si="99"/>
        <v/>
      </c>
      <c r="J63" s="8" t="e">
        <f t="shared" si="100"/>
        <v>#NAME?</v>
      </c>
      <c r="K63" s="7"/>
      <c r="L63" s="8" t="e">
        <f t="shared" si="101"/>
        <v>#NAME?</v>
      </c>
      <c r="M63" s="7"/>
      <c r="N63" s="8" t="e">
        <f t="shared" si="102"/>
        <v>#NAME?</v>
      </c>
      <c r="P63" s="5" t="str">
        <f t="shared" si="70"/>
        <v>D</v>
      </c>
      <c r="Q63" s="5">
        <f t="shared" si="71"/>
        <v>0</v>
      </c>
      <c r="R63" s="6">
        <f t="shared" si="122"/>
        <v>46257</v>
      </c>
      <c r="S63" s="11">
        <f t="shared" si="123"/>
        <v>0</v>
      </c>
      <c r="T63" s="11">
        <f t="shared" si="124"/>
        <v>0</v>
      </c>
      <c r="U63" s="7" t="str">
        <f t="shared" si="72"/>
        <v/>
      </c>
      <c r="V63" s="7"/>
      <c r="W63" s="39" t="str">
        <f t="shared" si="73"/>
        <v/>
      </c>
      <c r="X63" s="8" t="e">
        <f t="shared" si="103"/>
        <v>#NAME?</v>
      </c>
      <c r="Y63" s="7"/>
      <c r="Z63" s="8" t="e">
        <f t="shared" si="104"/>
        <v>#NAME?</v>
      </c>
      <c r="AA63" s="7"/>
      <c r="AB63" s="8" t="e">
        <f t="shared" si="105"/>
        <v>#NAME?</v>
      </c>
      <c r="AD63" s="5" t="str">
        <f t="shared" si="74"/>
        <v>M</v>
      </c>
      <c r="AE63" s="5">
        <f t="shared" si="75"/>
        <v>1</v>
      </c>
      <c r="AF63" s="6">
        <f t="shared" si="125"/>
        <v>46288</v>
      </c>
      <c r="AG63" s="11">
        <f t="shared" si="126"/>
        <v>0</v>
      </c>
      <c r="AH63" s="11">
        <f t="shared" si="127"/>
        <v>0</v>
      </c>
      <c r="AI63" s="7" t="str">
        <f t="shared" si="76"/>
        <v/>
      </c>
      <c r="AJ63" s="7"/>
      <c r="AK63" s="39" t="str">
        <f t="shared" si="77"/>
        <v>39</v>
      </c>
      <c r="AL63" s="8" t="e">
        <f t="shared" si="106"/>
        <v>#NAME?</v>
      </c>
      <c r="AM63" s="7"/>
      <c r="AN63" s="8" t="e">
        <f t="shared" si="107"/>
        <v>#NAME?</v>
      </c>
      <c r="AO63" s="7"/>
      <c r="AP63" s="8" t="e">
        <f t="shared" si="108"/>
        <v>#NAME?</v>
      </c>
      <c r="AR63" s="5" t="str">
        <f t="shared" si="78"/>
        <v>V</v>
      </c>
      <c r="AS63" s="5">
        <f t="shared" si="79"/>
        <v>1</v>
      </c>
      <c r="AT63" s="6">
        <f t="shared" si="128"/>
        <v>46318</v>
      </c>
      <c r="AU63" s="11">
        <f t="shared" si="129"/>
        <v>0</v>
      </c>
      <c r="AV63" s="11">
        <f t="shared" si="130"/>
        <v>0</v>
      </c>
      <c r="AW63" s="7" t="str">
        <f t="shared" si="80"/>
        <v/>
      </c>
      <c r="AX63" s="7"/>
      <c r="AY63" s="39" t="str">
        <f t="shared" si="81"/>
        <v/>
      </c>
      <c r="AZ63" s="8" t="e">
        <f t="shared" si="109"/>
        <v>#NAME?</v>
      </c>
      <c r="BA63" s="7"/>
      <c r="BB63" s="8" t="e">
        <f t="shared" si="110"/>
        <v>#NAME?</v>
      </c>
      <c r="BC63" s="7"/>
      <c r="BD63" s="8" t="e">
        <f t="shared" si="111"/>
        <v>#NAME?</v>
      </c>
      <c r="BF63" s="5" t="str">
        <f t="shared" si="82"/>
        <v>L</v>
      </c>
      <c r="BG63" s="5">
        <f t="shared" si="83"/>
        <v>1</v>
      </c>
      <c r="BH63" s="6">
        <f t="shared" si="131"/>
        <v>46349</v>
      </c>
      <c r="BI63" s="11">
        <f t="shared" si="132"/>
        <v>0</v>
      </c>
      <c r="BJ63" s="11">
        <f t="shared" si="133"/>
        <v>0</v>
      </c>
      <c r="BK63" s="7" t="str">
        <f t="shared" si="84"/>
        <v/>
      </c>
      <c r="BL63" s="7"/>
      <c r="BM63" s="39" t="str">
        <f t="shared" si="112"/>
        <v/>
      </c>
      <c r="BN63" s="8" t="e">
        <f t="shared" si="113"/>
        <v>#NAME?</v>
      </c>
      <c r="BO63" s="7"/>
      <c r="BP63" s="8" t="e">
        <f t="shared" si="114"/>
        <v>#NAME?</v>
      </c>
      <c r="BQ63" s="7"/>
      <c r="BR63" s="8" t="e">
        <f t="shared" si="115"/>
        <v>#NAME?</v>
      </c>
      <c r="BT63" s="5" t="str">
        <f t="shared" si="85"/>
        <v>M</v>
      </c>
      <c r="BU63" s="5">
        <f t="shared" si="86"/>
        <v>1</v>
      </c>
      <c r="BV63" s="6">
        <f t="shared" si="134"/>
        <v>46379</v>
      </c>
      <c r="BW63" s="11">
        <f t="shared" si="135"/>
        <v>0</v>
      </c>
      <c r="BX63" s="11">
        <f t="shared" si="136"/>
        <v>0</v>
      </c>
      <c r="BY63" s="7" t="str">
        <f t="shared" si="87"/>
        <v/>
      </c>
      <c r="BZ63" s="7"/>
      <c r="CA63" s="39" t="str">
        <f t="shared" si="88"/>
        <v>52</v>
      </c>
      <c r="CB63" s="8" t="e">
        <f t="shared" si="116"/>
        <v>#NAME?</v>
      </c>
      <c r="CC63" s="7"/>
      <c r="CD63" s="8" t="e">
        <f t="shared" si="117"/>
        <v>#NAME?</v>
      </c>
      <c r="CE63" s="7"/>
      <c r="CF63" s="8" t="e">
        <f t="shared" si="118"/>
        <v>#NAME?</v>
      </c>
      <c r="CH63" s="5" t="str">
        <f t="shared" si="89"/>
        <v>S</v>
      </c>
      <c r="CI63" s="5">
        <f t="shared" si="90"/>
        <v>0</v>
      </c>
      <c r="CJ63" s="6">
        <f t="shared" si="137"/>
        <v>46410</v>
      </c>
      <c r="CK63" s="11">
        <f t="shared" si="138"/>
        <v>0</v>
      </c>
      <c r="CL63" s="11">
        <f t="shared" si="139"/>
        <v>0</v>
      </c>
      <c r="CM63" s="7" t="str">
        <f t="shared" si="91"/>
        <v/>
      </c>
      <c r="CN63" s="7"/>
      <c r="CO63" s="39" t="str">
        <f t="shared" si="92"/>
        <v/>
      </c>
      <c r="CP63" s="8" t="e">
        <f t="shared" si="119"/>
        <v>#NAME?</v>
      </c>
      <c r="CQ63" s="7"/>
      <c r="CR63" s="8" t="e">
        <f t="shared" si="120"/>
        <v>#NAME?</v>
      </c>
      <c r="CS63" s="7"/>
      <c r="CT63" s="8" t="e">
        <f t="shared" si="121"/>
        <v>#NAME?</v>
      </c>
    </row>
    <row r="64" spans="2:98" ht="20.149999999999999" customHeight="1" x14ac:dyDescent="0.25">
      <c r="B64" s="5" t="str">
        <f t="shared" si="93"/>
        <v>V</v>
      </c>
      <c r="C64" s="5">
        <f t="shared" si="94"/>
        <v>1</v>
      </c>
      <c r="D64" s="6">
        <f t="shared" si="95"/>
        <v>46227</v>
      </c>
      <c r="E64" s="11">
        <f t="shared" si="96"/>
        <v>0</v>
      </c>
      <c r="F64" s="11">
        <f t="shared" si="97"/>
        <v>0</v>
      </c>
      <c r="G64" s="7" t="str">
        <f t="shared" si="98"/>
        <v/>
      </c>
      <c r="H64" s="7"/>
      <c r="I64" s="39" t="str">
        <f t="shared" si="99"/>
        <v/>
      </c>
      <c r="J64" s="8" t="e">
        <f t="shared" si="100"/>
        <v>#NAME?</v>
      </c>
      <c r="K64" s="7"/>
      <c r="L64" s="8" t="e">
        <f t="shared" si="101"/>
        <v>#NAME?</v>
      </c>
      <c r="M64" s="7"/>
      <c r="N64" s="8" t="e">
        <f t="shared" si="102"/>
        <v>#NAME?</v>
      </c>
      <c r="P64" s="5" t="str">
        <f t="shared" si="70"/>
        <v>L</v>
      </c>
      <c r="Q64" s="5">
        <f t="shared" si="71"/>
        <v>1</v>
      </c>
      <c r="R64" s="6">
        <f t="shared" si="122"/>
        <v>46258</v>
      </c>
      <c r="S64" s="11">
        <f t="shared" si="123"/>
        <v>0</v>
      </c>
      <c r="T64" s="11">
        <f t="shared" si="124"/>
        <v>0</v>
      </c>
      <c r="U64" s="7" t="str">
        <f t="shared" si="72"/>
        <v/>
      </c>
      <c r="V64" s="7"/>
      <c r="W64" s="39" t="str">
        <f t="shared" si="73"/>
        <v/>
      </c>
      <c r="X64" s="8" t="e">
        <f t="shared" si="103"/>
        <v>#NAME?</v>
      </c>
      <c r="Y64" s="7"/>
      <c r="Z64" s="8" t="e">
        <f t="shared" si="104"/>
        <v>#NAME?</v>
      </c>
      <c r="AA64" s="7"/>
      <c r="AB64" s="8" t="e">
        <f t="shared" si="105"/>
        <v>#NAME?</v>
      </c>
      <c r="AD64" s="5" t="str">
        <f t="shared" si="74"/>
        <v>J</v>
      </c>
      <c r="AE64" s="5">
        <f t="shared" si="75"/>
        <v>1</v>
      </c>
      <c r="AF64" s="6">
        <f t="shared" si="125"/>
        <v>46289</v>
      </c>
      <c r="AG64" s="11">
        <f t="shared" si="126"/>
        <v>0</v>
      </c>
      <c r="AH64" s="11">
        <f t="shared" si="127"/>
        <v>0</v>
      </c>
      <c r="AI64" s="7" t="str">
        <f t="shared" si="76"/>
        <v/>
      </c>
      <c r="AJ64" s="7"/>
      <c r="AK64" s="39" t="str">
        <f t="shared" si="77"/>
        <v/>
      </c>
      <c r="AL64" s="8" t="e">
        <f t="shared" si="106"/>
        <v>#NAME?</v>
      </c>
      <c r="AM64" s="7"/>
      <c r="AN64" s="8" t="e">
        <f t="shared" si="107"/>
        <v>#NAME?</v>
      </c>
      <c r="AO64" s="7"/>
      <c r="AP64" s="8" t="e">
        <f t="shared" si="108"/>
        <v>#NAME?</v>
      </c>
      <c r="AR64" s="5" t="str">
        <f t="shared" si="78"/>
        <v>S</v>
      </c>
      <c r="AS64" s="5">
        <f t="shared" si="79"/>
        <v>0</v>
      </c>
      <c r="AT64" s="6">
        <f t="shared" si="128"/>
        <v>46319</v>
      </c>
      <c r="AU64" s="11">
        <f t="shared" si="129"/>
        <v>0</v>
      </c>
      <c r="AV64" s="11">
        <f t="shared" si="130"/>
        <v>0</v>
      </c>
      <c r="AW64" s="7" t="str">
        <f t="shared" si="80"/>
        <v/>
      </c>
      <c r="AX64" s="7"/>
      <c r="AY64" s="39" t="str">
        <f t="shared" si="81"/>
        <v/>
      </c>
      <c r="AZ64" s="8" t="e">
        <f t="shared" si="109"/>
        <v>#NAME?</v>
      </c>
      <c r="BA64" s="7"/>
      <c r="BB64" s="8" t="e">
        <f t="shared" si="110"/>
        <v>#NAME?</v>
      </c>
      <c r="BC64" s="7"/>
      <c r="BD64" s="8" t="e">
        <f t="shared" si="111"/>
        <v>#NAME?</v>
      </c>
      <c r="BF64" s="5" t="str">
        <f t="shared" si="82"/>
        <v>M</v>
      </c>
      <c r="BG64" s="5">
        <f t="shared" si="83"/>
        <v>1</v>
      </c>
      <c r="BH64" s="6">
        <f t="shared" si="131"/>
        <v>46350</v>
      </c>
      <c r="BI64" s="11">
        <f t="shared" si="132"/>
        <v>0</v>
      </c>
      <c r="BJ64" s="11">
        <f t="shared" si="133"/>
        <v>0</v>
      </c>
      <c r="BK64" s="7" t="str">
        <f t="shared" si="84"/>
        <v/>
      </c>
      <c r="BL64" s="7"/>
      <c r="BM64" s="39" t="str">
        <f t="shared" si="112"/>
        <v/>
      </c>
      <c r="BN64" s="8" t="e">
        <f t="shared" si="113"/>
        <v>#NAME?</v>
      </c>
      <c r="BO64" s="7"/>
      <c r="BP64" s="8" t="e">
        <f t="shared" si="114"/>
        <v>#NAME?</v>
      </c>
      <c r="BQ64" s="7"/>
      <c r="BR64" s="8" t="e">
        <f t="shared" si="115"/>
        <v>#NAME?</v>
      </c>
      <c r="BT64" s="5" t="str">
        <f t="shared" si="85"/>
        <v>J</v>
      </c>
      <c r="BU64" s="5">
        <f t="shared" si="86"/>
        <v>1</v>
      </c>
      <c r="BV64" s="6">
        <f t="shared" si="134"/>
        <v>46380</v>
      </c>
      <c r="BW64" s="11">
        <f t="shared" si="135"/>
        <v>0</v>
      </c>
      <c r="BX64" s="11">
        <f t="shared" si="136"/>
        <v>0</v>
      </c>
      <c r="BY64" s="7" t="str">
        <f t="shared" si="87"/>
        <v/>
      </c>
      <c r="BZ64" s="7"/>
      <c r="CA64" s="39" t="str">
        <f t="shared" si="88"/>
        <v/>
      </c>
      <c r="CB64" s="8" t="e">
        <f t="shared" si="116"/>
        <v>#NAME?</v>
      </c>
      <c r="CC64" s="7"/>
      <c r="CD64" s="8" t="e">
        <f t="shared" si="117"/>
        <v>#NAME?</v>
      </c>
      <c r="CE64" s="7"/>
      <c r="CF64" s="8" t="e">
        <f t="shared" si="118"/>
        <v>#NAME?</v>
      </c>
      <c r="CH64" s="5" t="str">
        <f t="shared" si="89"/>
        <v>D</v>
      </c>
      <c r="CI64" s="5">
        <f t="shared" si="90"/>
        <v>0</v>
      </c>
      <c r="CJ64" s="6">
        <f t="shared" si="137"/>
        <v>46411</v>
      </c>
      <c r="CK64" s="11">
        <f t="shared" si="138"/>
        <v>0</v>
      </c>
      <c r="CL64" s="11">
        <f t="shared" si="139"/>
        <v>0</v>
      </c>
      <c r="CM64" s="7" t="str">
        <f t="shared" si="91"/>
        <v/>
      </c>
      <c r="CN64" s="7"/>
      <c r="CO64" s="39" t="str">
        <f t="shared" si="92"/>
        <v/>
      </c>
      <c r="CP64" s="8" t="e">
        <f t="shared" si="119"/>
        <v>#NAME?</v>
      </c>
      <c r="CQ64" s="7"/>
      <c r="CR64" s="8" t="e">
        <f t="shared" si="120"/>
        <v>#NAME?</v>
      </c>
      <c r="CS64" s="7"/>
      <c r="CT64" s="8" t="e">
        <f t="shared" si="121"/>
        <v>#NAME?</v>
      </c>
    </row>
    <row r="65" spans="2:98" ht="20.149999999999999" customHeight="1" x14ac:dyDescent="0.25">
      <c r="B65" s="5" t="str">
        <f t="shared" si="93"/>
        <v>S</v>
      </c>
      <c r="C65" s="5">
        <f t="shared" si="94"/>
        <v>0</v>
      </c>
      <c r="D65" s="6">
        <f t="shared" si="95"/>
        <v>46228</v>
      </c>
      <c r="E65" s="11">
        <f t="shared" si="96"/>
        <v>0</v>
      </c>
      <c r="F65" s="11">
        <f t="shared" si="97"/>
        <v>0</v>
      </c>
      <c r="G65" s="7" t="str">
        <f t="shared" si="98"/>
        <v/>
      </c>
      <c r="H65" s="7"/>
      <c r="I65" s="39" t="str">
        <f t="shared" si="99"/>
        <v/>
      </c>
      <c r="J65" s="8" t="e">
        <f t="shared" si="100"/>
        <v>#NAME?</v>
      </c>
      <c r="K65" s="7"/>
      <c r="L65" s="8" t="e">
        <f t="shared" si="101"/>
        <v>#NAME?</v>
      </c>
      <c r="M65" s="7"/>
      <c r="N65" s="8" t="e">
        <f t="shared" si="102"/>
        <v>#NAME?</v>
      </c>
      <c r="P65" s="5" t="str">
        <f t="shared" si="70"/>
        <v>M</v>
      </c>
      <c r="Q65" s="5">
        <f t="shared" si="71"/>
        <v>1</v>
      </c>
      <c r="R65" s="6">
        <f t="shared" si="122"/>
        <v>46259</v>
      </c>
      <c r="S65" s="11">
        <f t="shared" si="123"/>
        <v>0</v>
      </c>
      <c r="T65" s="11">
        <f t="shared" si="124"/>
        <v>0</v>
      </c>
      <c r="U65" s="7" t="str">
        <f t="shared" si="72"/>
        <v/>
      </c>
      <c r="V65" s="7"/>
      <c r="W65" s="39" t="str">
        <f t="shared" si="73"/>
        <v/>
      </c>
      <c r="X65" s="8" t="e">
        <f t="shared" si="103"/>
        <v>#NAME?</v>
      </c>
      <c r="Y65" s="7"/>
      <c r="Z65" s="8" t="e">
        <f t="shared" si="104"/>
        <v>#NAME?</v>
      </c>
      <c r="AA65" s="7"/>
      <c r="AB65" s="8" t="e">
        <f t="shared" si="105"/>
        <v>#NAME?</v>
      </c>
      <c r="AD65" s="5" t="str">
        <f t="shared" si="74"/>
        <v>V</v>
      </c>
      <c r="AE65" s="5">
        <f t="shared" si="75"/>
        <v>1</v>
      </c>
      <c r="AF65" s="6">
        <f t="shared" si="125"/>
        <v>46290</v>
      </c>
      <c r="AG65" s="11">
        <f t="shared" si="126"/>
        <v>0</v>
      </c>
      <c r="AH65" s="11">
        <f t="shared" si="127"/>
        <v>0</v>
      </c>
      <c r="AI65" s="7" t="str">
        <f t="shared" si="76"/>
        <v/>
      </c>
      <c r="AJ65" s="7"/>
      <c r="AK65" s="39" t="str">
        <f t="shared" si="77"/>
        <v/>
      </c>
      <c r="AL65" s="8" t="e">
        <f t="shared" si="106"/>
        <v>#NAME?</v>
      </c>
      <c r="AM65" s="7"/>
      <c r="AN65" s="8" t="e">
        <f t="shared" si="107"/>
        <v>#NAME?</v>
      </c>
      <c r="AO65" s="7"/>
      <c r="AP65" s="8" t="e">
        <f t="shared" si="108"/>
        <v>#NAME?</v>
      </c>
      <c r="AR65" s="5" t="str">
        <f t="shared" si="78"/>
        <v>D</v>
      </c>
      <c r="AS65" s="5">
        <f t="shared" si="79"/>
        <v>0</v>
      </c>
      <c r="AT65" s="6">
        <f t="shared" si="128"/>
        <v>46320</v>
      </c>
      <c r="AU65" s="11">
        <f t="shared" si="129"/>
        <v>0</v>
      </c>
      <c r="AV65" s="11">
        <f t="shared" si="130"/>
        <v>0</v>
      </c>
      <c r="AW65" s="7" t="str">
        <f t="shared" si="80"/>
        <v/>
      </c>
      <c r="AX65" s="7"/>
      <c r="AY65" s="39" t="str">
        <f t="shared" si="81"/>
        <v/>
      </c>
      <c r="AZ65" s="8" t="e">
        <f t="shared" si="109"/>
        <v>#NAME?</v>
      </c>
      <c r="BA65" s="7"/>
      <c r="BB65" s="8" t="e">
        <f t="shared" si="110"/>
        <v>#NAME?</v>
      </c>
      <c r="BC65" s="7"/>
      <c r="BD65" s="8" t="e">
        <f t="shared" si="111"/>
        <v>#NAME?</v>
      </c>
      <c r="BF65" s="5" t="str">
        <f t="shared" si="82"/>
        <v>M</v>
      </c>
      <c r="BG65" s="5">
        <f t="shared" si="83"/>
        <v>1</v>
      </c>
      <c r="BH65" s="6">
        <f t="shared" si="131"/>
        <v>46351</v>
      </c>
      <c r="BI65" s="11">
        <f t="shared" si="132"/>
        <v>0</v>
      </c>
      <c r="BJ65" s="11">
        <f t="shared" si="133"/>
        <v>0</v>
      </c>
      <c r="BK65" s="7" t="str">
        <f t="shared" si="84"/>
        <v/>
      </c>
      <c r="BL65" s="7"/>
      <c r="BM65" s="39" t="str">
        <f t="shared" si="112"/>
        <v>48</v>
      </c>
      <c r="BN65" s="8" t="e">
        <f t="shared" si="113"/>
        <v>#NAME?</v>
      </c>
      <c r="BO65" s="7"/>
      <c r="BP65" s="8" t="e">
        <f t="shared" si="114"/>
        <v>#NAME?</v>
      </c>
      <c r="BQ65" s="7"/>
      <c r="BR65" s="8" t="e">
        <f t="shared" si="115"/>
        <v>#NAME?</v>
      </c>
      <c r="BT65" s="5" t="str">
        <f t="shared" si="85"/>
        <v>V</v>
      </c>
      <c r="BU65" s="5">
        <f t="shared" si="86"/>
        <v>0</v>
      </c>
      <c r="BV65" s="6">
        <f t="shared" si="134"/>
        <v>46381</v>
      </c>
      <c r="BW65" s="11">
        <f t="shared" si="135"/>
        <v>0</v>
      </c>
      <c r="BX65" s="11">
        <f t="shared" si="136"/>
        <v>0</v>
      </c>
      <c r="BY65" s="7" t="str">
        <f t="shared" si="87"/>
        <v>NOËL</v>
      </c>
      <c r="BZ65" s="7"/>
      <c r="CA65" s="39" t="str">
        <f t="shared" si="88"/>
        <v/>
      </c>
      <c r="CB65" s="8" t="e">
        <f t="shared" si="116"/>
        <v>#NAME?</v>
      </c>
      <c r="CC65" s="7"/>
      <c r="CD65" s="8" t="e">
        <f t="shared" si="117"/>
        <v>#NAME?</v>
      </c>
      <c r="CE65" s="7"/>
      <c r="CF65" s="8" t="e">
        <f t="shared" si="118"/>
        <v>#NAME?</v>
      </c>
      <c r="CH65" s="5" t="str">
        <f t="shared" si="89"/>
        <v>L</v>
      </c>
      <c r="CI65" s="5">
        <f t="shared" si="90"/>
        <v>1</v>
      </c>
      <c r="CJ65" s="6">
        <f t="shared" si="137"/>
        <v>46412</v>
      </c>
      <c r="CK65" s="11">
        <f t="shared" si="138"/>
        <v>0</v>
      </c>
      <c r="CL65" s="11">
        <f t="shared" si="139"/>
        <v>0</v>
      </c>
      <c r="CM65" s="7" t="str">
        <f t="shared" si="91"/>
        <v/>
      </c>
      <c r="CN65" s="7"/>
      <c r="CO65" s="39" t="str">
        <f t="shared" si="92"/>
        <v/>
      </c>
      <c r="CP65" s="8" t="e">
        <f t="shared" si="119"/>
        <v>#NAME?</v>
      </c>
      <c r="CQ65" s="7"/>
      <c r="CR65" s="8" t="e">
        <f t="shared" si="120"/>
        <v>#NAME?</v>
      </c>
      <c r="CS65" s="7"/>
      <c r="CT65" s="8" t="e">
        <f t="shared" si="121"/>
        <v>#NAME?</v>
      </c>
    </row>
    <row r="66" spans="2:98" ht="20.149999999999999" customHeight="1" x14ac:dyDescent="0.25">
      <c r="B66" s="5" t="str">
        <f t="shared" si="93"/>
        <v>D</v>
      </c>
      <c r="C66" s="5">
        <f t="shared" si="94"/>
        <v>0</v>
      </c>
      <c r="D66" s="6">
        <f t="shared" si="95"/>
        <v>46229</v>
      </c>
      <c r="E66" s="11">
        <f t="shared" si="96"/>
        <v>0</v>
      </c>
      <c r="F66" s="11">
        <f t="shared" si="97"/>
        <v>0</v>
      </c>
      <c r="G66" s="7" t="str">
        <f t="shared" si="98"/>
        <v/>
      </c>
      <c r="H66" s="7"/>
      <c r="I66" s="39" t="str">
        <f t="shared" si="99"/>
        <v/>
      </c>
      <c r="J66" s="8" t="e">
        <f t="shared" si="100"/>
        <v>#NAME?</v>
      </c>
      <c r="K66" s="7"/>
      <c r="L66" s="8" t="e">
        <f t="shared" si="101"/>
        <v>#NAME?</v>
      </c>
      <c r="M66" s="7"/>
      <c r="N66" s="8" t="e">
        <f t="shared" si="102"/>
        <v>#NAME?</v>
      </c>
      <c r="P66" s="5" t="str">
        <f t="shared" si="70"/>
        <v>M</v>
      </c>
      <c r="Q66" s="5">
        <f t="shared" si="71"/>
        <v>1</v>
      </c>
      <c r="R66" s="6">
        <f t="shared" si="122"/>
        <v>46260</v>
      </c>
      <c r="S66" s="11">
        <f t="shared" si="123"/>
        <v>0</v>
      </c>
      <c r="T66" s="11">
        <f t="shared" si="124"/>
        <v>0</v>
      </c>
      <c r="U66" s="7" t="str">
        <f t="shared" si="72"/>
        <v/>
      </c>
      <c r="V66" s="7"/>
      <c r="W66" s="39" t="str">
        <f t="shared" si="73"/>
        <v>35</v>
      </c>
      <c r="X66" s="8" t="e">
        <f t="shared" si="103"/>
        <v>#NAME?</v>
      </c>
      <c r="Y66" s="7"/>
      <c r="Z66" s="8" t="e">
        <f t="shared" si="104"/>
        <v>#NAME?</v>
      </c>
      <c r="AA66" s="7"/>
      <c r="AB66" s="8" t="e">
        <f t="shared" si="105"/>
        <v>#NAME?</v>
      </c>
      <c r="AD66" s="5" t="str">
        <f t="shared" si="74"/>
        <v>S</v>
      </c>
      <c r="AE66" s="5">
        <f t="shared" si="75"/>
        <v>0</v>
      </c>
      <c r="AF66" s="6">
        <f t="shared" si="125"/>
        <v>46291</v>
      </c>
      <c r="AG66" s="11">
        <f t="shared" si="126"/>
        <v>0</v>
      </c>
      <c r="AH66" s="11">
        <f t="shared" si="127"/>
        <v>0</v>
      </c>
      <c r="AI66" s="7" t="str">
        <f t="shared" si="76"/>
        <v/>
      </c>
      <c r="AJ66" s="7"/>
      <c r="AK66" s="39" t="str">
        <f t="shared" si="77"/>
        <v/>
      </c>
      <c r="AL66" s="8" t="e">
        <f t="shared" si="106"/>
        <v>#NAME?</v>
      </c>
      <c r="AM66" s="7"/>
      <c r="AN66" s="8" t="e">
        <f t="shared" si="107"/>
        <v>#NAME?</v>
      </c>
      <c r="AO66" s="7"/>
      <c r="AP66" s="8" t="e">
        <f t="shared" si="108"/>
        <v>#NAME?</v>
      </c>
      <c r="AR66" s="5" t="str">
        <f t="shared" si="78"/>
        <v>L</v>
      </c>
      <c r="AS66" s="5">
        <f t="shared" si="79"/>
        <v>1</v>
      </c>
      <c r="AT66" s="6">
        <f t="shared" si="128"/>
        <v>46321</v>
      </c>
      <c r="AU66" s="11">
        <f t="shared" si="129"/>
        <v>0</v>
      </c>
      <c r="AV66" s="11">
        <f t="shared" si="130"/>
        <v>0</v>
      </c>
      <c r="AW66" s="7" t="str">
        <f t="shared" si="80"/>
        <v/>
      </c>
      <c r="AX66" s="7"/>
      <c r="AY66" s="39" t="str">
        <f t="shared" si="81"/>
        <v/>
      </c>
      <c r="AZ66" s="8" t="e">
        <f t="shared" si="109"/>
        <v>#NAME?</v>
      </c>
      <c r="BA66" s="7"/>
      <c r="BB66" s="8" t="e">
        <f t="shared" si="110"/>
        <v>#NAME?</v>
      </c>
      <c r="BC66" s="7"/>
      <c r="BD66" s="8" t="e">
        <f t="shared" si="111"/>
        <v>#NAME?</v>
      </c>
      <c r="BF66" s="5" t="str">
        <f t="shared" si="82"/>
        <v>J</v>
      </c>
      <c r="BG66" s="5">
        <f t="shared" si="83"/>
        <v>1</v>
      </c>
      <c r="BH66" s="6">
        <f t="shared" si="131"/>
        <v>46352</v>
      </c>
      <c r="BI66" s="11">
        <f t="shared" si="132"/>
        <v>0</v>
      </c>
      <c r="BJ66" s="11">
        <f t="shared" si="133"/>
        <v>0</v>
      </c>
      <c r="BK66" s="7" t="str">
        <f t="shared" si="84"/>
        <v/>
      </c>
      <c r="BL66" s="7"/>
      <c r="BM66" s="39" t="str">
        <f t="shared" si="112"/>
        <v/>
      </c>
      <c r="BN66" s="8" t="e">
        <f t="shared" si="113"/>
        <v>#NAME?</v>
      </c>
      <c r="BO66" s="7"/>
      <c r="BP66" s="8" t="e">
        <f t="shared" si="114"/>
        <v>#NAME?</v>
      </c>
      <c r="BQ66" s="7"/>
      <c r="BR66" s="8" t="e">
        <f t="shared" si="115"/>
        <v>#NAME?</v>
      </c>
      <c r="BT66" s="5" t="str">
        <f t="shared" si="85"/>
        <v>S</v>
      </c>
      <c r="BU66" s="5">
        <f t="shared" si="86"/>
        <v>0</v>
      </c>
      <c r="BV66" s="6">
        <f t="shared" si="134"/>
        <v>46382</v>
      </c>
      <c r="BW66" s="11">
        <f t="shared" si="135"/>
        <v>0</v>
      </c>
      <c r="BX66" s="11">
        <f t="shared" si="136"/>
        <v>0</v>
      </c>
      <c r="BY66" s="7" t="str">
        <f t="shared" si="87"/>
        <v/>
      </c>
      <c r="BZ66" s="7"/>
      <c r="CA66" s="39" t="str">
        <f t="shared" si="88"/>
        <v/>
      </c>
      <c r="CB66" s="8" t="e">
        <f t="shared" si="116"/>
        <v>#NAME?</v>
      </c>
      <c r="CC66" s="7"/>
      <c r="CD66" s="8" t="e">
        <f t="shared" si="117"/>
        <v>#NAME?</v>
      </c>
      <c r="CE66" s="7"/>
      <c r="CF66" s="8" t="e">
        <f t="shared" si="118"/>
        <v>#NAME?</v>
      </c>
      <c r="CH66" s="5" t="str">
        <f t="shared" si="89"/>
        <v>M</v>
      </c>
      <c r="CI66" s="5">
        <f t="shared" si="90"/>
        <v>1</v>
      </c>
      <c r="CJ66" s="6">
        <f t="shared" si="137"/>
        <v>46413</v>
      </c>
      <c r="CK66" s="11">
        <f t="shared" si="138"/>
        <v>0</v>
      </c>
      <c r="CL66" s="11">
        <f t="shared" si="139"/>
        <v>0</v>
      </c>
      <c r="CM66" s="7" t="str">
        <f t="shared" si="91"/>
        <v/>
      </c>
      <c r="CN66" s="7"/>
      <c r="CO66" s="39" t="str">
        <f t="shared" si="92"/>
        <v/>
      </c>
      <c r="CP66" s="8" t="e">
        <f t="shared" si="119"/>
        <v>#NAME?</v>
      </c>
      <c r="CQ66" s="7"/>
      <c r="CR66" s="8" t="e">
        <f t="shared" si="120"/>
        <v>#NAME?</v>
      </c>
      <c r="CS66" s="7"/>
      <c r="CT66" s="8" t="e">
        <f t="shared" si="121"/>
        <v>#NAME?</v>
      </c>
    </row>
    <row r="67" spans="2:98" ht="20.149999999999999" customHeight="1" x14ac:dyDescent="0.25">
      <c r="B67" s="5" t="str">
        <f t="shared" si="93"/>
        <v>L</v>
      </c>
      <c r="C67" s="5">
        <f t="shared" si="94"/>
        <v>1</v>
      </c>
      <c r="D67" s="6">
        <f t="shared" si="95"/>
        <v>46230</v>
      </c>
      <c r="E67" s="11">
        <f t="shared" si="96"/>
        <v>0</v>
      </c>
      <c r="F67" s="11">
        <f t="shared" si="97"/>
        <v>0</v>
      </c>
      <c r="G67" s="7" t="str">
        <f t="shared" si="98"/>
        <v/>
      </c>
      <c r="H67" s="7"/>
      <c r="I67" s="39" t="str">
        <f t="shared" si="99"/>
        <v/>
      </c>
      <c r="J67" s="8" t="e">
        <f t="shared" si="100"/>
        <v>#NAME?</v>
      </c>
      <c r="K67" s="7"/>
      <c r="L67" s="8" t="e">
        <f t="shared" si="101"/>
        <v>#NAME?</v>
      </c>
      <c r="M67" s="7"/>
      <c r="N67" s="8" t="e">
        <f t="shared" si="102"/>
        <v>#NAME?</v>
      </c>
      <c r="P67" s="5" t="str">
        <f t="shared" si="70"/>
        <v>J</v>
      </c>
      <c r="Q67" s="5">
        <f t="shared" si="71"/>
        <v>1</v>
      </c>
      <c r="R67" s="6">
        <f t="shared" si="122"/>
        <v>46261</v>
      </c>
      <c r="S67" s="11">
        <f t="shared" si="123"/>
        <v>0</v>
      </c>
      <c r="T67" s="11">
        <f t="shared" si="124"/>
        <v>0</v>
      </c>
      <c r="U67" s="7" t="str">
        <f t="shared" si="72"/>
        <v/>
      </c>
      <c r="V67" s="7"/>
      <c r="W67" s="39" t="str">
        <f t="shared" si="73"/>
        <v/>
      </c>
      <c r="X67" s="8" t="e">
        <f t="shared" si="103"/>
        <v>#NAME?</v>
      </c>
      <c r="Y67" s="7"/>
      <c r="Z67" s="8" t="e">
        <f t="shared" si="104"/>
        <v>#NAME?</v>
      </c>
      <c r="AA67" s="7"/>
      <c r="AB67" s="8" t="e">
        <f t="shared" si="105"/>
        <v>#NAME?</v>
      </c>
      <c r="AD67" s="5" t="str">
        <f t="shared" si="74"/>
        <v>D</v>
      </c>
      <c r="AE67" s="5">
        <f t="shared" si="75"/>
        <v>0</v>
      </c>
      <c r="AF67" s="6">
        <f t="shared" si="125"/>
        <v>46292</v>
      </c>
      <c r="AG67" s="11">
        <f t="shared" si="126"/>
        <v>0</v>
      </c>
      <c r="AH67" s="11">
        <f t="shared" si="127"/>
        <v>0</v>
      </c>
      <c r="AI67" s="7" t="str">
        <f t="shared" si="76"/>
        <v/>
      </c>
      <c r="AJ67" s="7"/>
      <c r="AK67" s="39" t="str">
        <f t="shared" si="77"/>
        <v/>
      </c>
      <c r="AL67" s="8" t="e">
        <f t="shared" si="106"/>
        <v>#NAME?</v>
      </c>
      <c r="AM67" s="7"/>
      <c r="AN67" s="8" t="e">
        <f t="shared" si="107"/>
        <v>#NAME?</v>
      </c>
      <c r="AO67" s="7"/>
      <c r="AP67" s="8" t="e">
        <f t="shared" si="108"/>
        <v>#NAME?</v>
      </c>
      <c r="AR67" s="5" t="str">
        <f t="shared" si="78"/>
        <v>M</v>
      </c>
      <c r="AS67" s="5">
        <f t="shared" si="79"/>
        <v>1</v>
      </c>
      <c r="AT67" s="6">
        <f t="shared" si="128"/>
        <v>46322</v>
      </c>
      <c r="AU67" s="11">
        <f t="shared" si="129"/>
        <v>0</v>
      </c>
      <c r="AV67" s="11">
        <f t="shared" si="130"/>
        <v>0</v>
      </c>
      <c r="AW67" s="7" t="str">
        <f t="shared" si="80"/>
        <v/>
      </c>
      <c r="AX67" s="7"/>
      <c r="AY67" s="39" t="str">
        <f t="shared" si="81"/>
        <v/>
      </c>
      <c r="AZ67" s="8" t="e">
        <f t="shared" si="109"/>
        <v>#NAME?</v>
      </c>
      <c r="BA67" s="7"/>
      <c r="BB67" s="8" t="e">
        <f t="shared" si="110"/>
        <v>#NAME?</v>
      </c>
      <c r="BC67" s="7"/>
      <c r="BD67" s="8" t="e">
        <f t="shared" si="111"/>
        <v>#NAME?</v>
      </c>
      <c r="BF67" s="5" t="str">
        <f t="shared" si="82"/>
        <v>V</v>
      </c>
      <c r="BG67" s="5">
        <f t="shared" si="83"/>
        <v>1</v>
      </c>
      <c r="BH67" s="6">
        <f t="shared" si="131"/>
        <v>46353</v>
      </c>
      <c r="BI67" s="11">
        <f t="shared" si="132"/>
        <v>0</v>
      </c>
      <c r="BJ67" s="11">
        <f t="shared" si="133"/>
        <v>0</v>
      </c>
      <c r="BK67" s="7" t="str">
        <f t="shared" si="84"/>
        <v/>
      </c>
      <c r="BL67" s="7"/>
      <c r="BM67" s="39" t="str">
        <f t="shared" si="112"/>
        <v/>
      </c>
      <c r="BN67" s="8" t="e">
        <f t="shared" si="113"/>
        <v>#NAME?</v>
      </c>
      <c r="BO67" s="7"/>
      <c r="BP67" s="8" t="e">
        <f t="shared" si="114"/>
        <v>#NAME?</v>
      </c>
      <c r="BQ67" s="7"/>
      <c r="BR67" s="8" t="e">
        <f t="shared" si="115"/>
        <v>#NAME?</v>
      </c>
      <c r="BT67" s="5" t="str">
        <f t="shared" si="85"/>
        <v>D</v>
      </c>
      <c r="BU67" s="5">
        <f t="shared" si="86"/>
        <v>0</v>
      </c>
      <c r="BV67" s="6">
        <f t="shared" si="134"/>
        <v>46383</v>
      </c>
      <c r="BW67" s="11">
        <f t="shared" si="135"/>
        <v>0</v>
      </c>
      <c r="BX67" s="11">
        <f t="shared" si="136"/>
        <v>0</v>
      </c>
      <c r="BY67" s="7" t="str">
        <f t="shared" si="87"/>
        <v/>
      </c>
      <c r="BZ67" s="7"/>
      <c r="CA67" s="39" t="str">
        <f t="shared" si="88"/>
        <v/>
      </c>
      <c r="CB67" s="8" t="e">
        <f t="shared" si="116"/>
        <v>#NAME?</v>
      </c>
      <c r="CC67" s="7"/>
      <c r="CD67" s="8" t="e">
        <f t="shared" si="117"/>
        <v>#NAME?</v>
      </c>
      <c r="CE67" s="7"/>
      <c r="CF67" s="8" t="e">
        <f t="shared" si="118"/>
        <v>#NAME?</v>
      </c>
      <c r="CH67" s="5" t="str">
        <f t="shared" si="89"/>
        <v>M</v>
      </c>
      <c r="CI67" s="5">
        <f t="shared" si="90"/>
        <v>1</v>
      </c>
      <c r="CJ67" s="6">
        <f t="shared" si="137"/>
        <v>46414</v>
      </c>
      <c r="CK67" s="11">
        <f t="shared" si="138"/>
        <v>0</v>
      </c>
      <c r="CL67" s="11">
        <f t="shared" si="139"/>
        <v>0</v>
      </c>
      <c r="CM67" s="7" t="str">
        <f t="shared" si="91"/>
        <v/>
      </c>
      <c r="CN67" s="7"/>
      <c r="CO67" s="39" t="str">
        <f t="shared" si="92"/>
        <v>4</v>
      </c>
      <c r="CP67" s="8" t="e">
        <f t="shared" si="119"/>
        <v>#NAME?</v>
      </c>
      <c r="CQ67" s="7"/>
      <c r="CR67" s="8" t="e">
        <f t="shared" si="120"/>
        <v>#NAME?</v>
      </c>
      <c r="CS67" s="7"/>
      <c r="CT67" s="8" t="e">
        <f t="shared" si="121"/>
        <v>#NAME?</v>
      </c>
    </row>
    <row r="68" spans="2:98" ht="20.149999999999999" customHeight="1" x14ac:dyDescent="0.25">
      <c r="B68" s="5" t="str">
        <f t="shared" si="93"/>
        <v>M</v>
      </c>
      <c r="C68" s="5">
        <f t="shared" si="94"/>
        <v>1</v>
      </c>
      <c r="D68" s="6">
        <f t="shared" si="95"/>
        <v>46231</v>
      </c>
      <c r="E68" s="11">
        <f t="shared" si="96"/>
        <v>0</v>
      </c>
      <c r="F68" s="11">
        <f t="shared" si="97"/>
        <v>0</v>
      </c>
      <c r="G68" s="7" t="str">
        <f t="shared" si="98"/>
        <v/>
      </c>
      <c r="H68" s="7"/>
      <c r="I68" s="39" t="str">
        <f t="shared" si="99"/>
        <v/>
      </c>
      <c r="J68" s="8" t="e">
        <f t="shared" si="100"/>
        <v>#NAME?</v>
      </c>
      <c r="K68" s="7"/>
      <c r="L68" s="8" t="e">
        <f t="shared" si="101"/>
        <v>#NAME?</v>
      </c>
      <c r="M68" s="7"/>
      <c r="N68" s="8" t="e">
        <f t="shared" si="102"/>
        <v>#NAME?</v>
      </c>
      <c r="P68" s="5" t="str">
        <f t="shared" si="70"/>
        <v>V</v>
      </c>
      <c r="Q68" s="5">
        <f t="shared" si="71"/>
        <v>1</v>
      </c>
      <c r="R68" s="6">
        <f t="shared" si="122"/>
        <v>46262</v>
      </c>
      <c r="S68" s="11">
        <f t="shared" si="123"/>
        <v>0</v>
      </c>
      <c r="T68" s="11">
        <f t="shared" si="124"/>
        <v>0</v>
      </c>
      <c r="U68" s="7" t="str">
        <f t="shared" si="72"/>
        <v/>
      </c>
      <c r="V68" s="7"/>
      <c r="W68" s="39" t="str">
        <f t="shared" si="73"/>
        <v/>
      </c>
      <c r="X68" s="8" t="e">
        <f t="shared" si="103"/>
        <v>#NAME?</v>
      </c>
      <c r="Y68" s="7"/>
      <c r="Z68" s="8" t="e">
        <f t="shared" si="104"/>
        <v>#NAME?</v>
      </c>
      <c r="AA68" s="7"/>
      <c r="AB68" s="8" t="e">
        <f t="shared" si="105"/>
        <v>#NAME?</v>
      </c>
      <c r="AD68" s="5" t="str">
        <f t="shared" si="74"/>
        <v>L</v>
      </c>
      <c r="AE68" s="5">
        <f t="shared" si="75"/>
        <v>1</v>
      </c>
      <c r="AF68" s="6">
        <f t="shared" si="125"/>
        <v>46293</v>
      </c>
      <c r="AG68" s="11">
        <f t="shared" si="126"/>
        <v>0</v>
      </c>
      <c r="AH68" s="11">
        <f t="shared" si="127"/>
        <v>0</v>
      </c>
      <c r="AI68" s="7" t="str">
        <f t="shared" si="76"/>
        <v/>
      </c>
      <c r="AJ68" s="7"/>
      <c r="AK68" s="39" t="str">
        <f t="shared" si="77"/>
        <v/>
      </c>
      <c r="AL68" s="8" t="e">
        <f t="shared" si="106"/>
        <v>#NAME?</v>
      </c>
      <c r="AM68" s="7"/>
      <c r="AN68" s="8" t="e">
        <f t="shared" si="107"/>
        <v>#NAME?</v>
      </c>
      <c r="AO68" s="7"/>
      <c r="AP68" s="8" t="e">
        <f t="shared" si="108"/>
        <v>#NAME?</v>
      </c>
      <c r="AR68" s="5" t="str">
        <f t="shared" si="78"/>
        <v>M</v>
      </c>
      <c r="AS68" s="5">
        <f t="shared" si="79"/>
        <v>1</v>
      </c>
      <c r="AT68" s="6">
        <f t="shared" si="128"/>
        <v>46323</v>
      </c>
      <c r="AU68" s="11">
        <f t="shared" si="129"/>
        <v>0</v>
      </c>
      <c r="AV68" s="11">
        <f t="shared" si="130"/>
        <v>0</v>
      </c>
      <c r="AW68" s="7" t="str">
        <f t="shared" si="80"/>
        <v/>
      </c>
      <c r="AX68" s="7"/>
      <c r="AY68" s="39" t="str">
        <f t="shared" si="81"/>
        <v>44</v>
      </c>
      <c r="AZ68" s="8" t="e">
        <f t="shared" si="109"/>
        <v>#NAME?</v>
      </c>
      <c r="BA68" s="7"/>
      <c r="BB68" s="8" t="e">
        <f t="shared" si="110"/>
        <v>#NAME?</v>
      </c>
      <c r="BC68" s="7"/>
      <c r="BD68" s="8" t="e">
        <f t="shared" si="111"/>
        <v>#NAME?</v>
      </c>
      <c r="BF68" s="5" t="str">
        <f t="shared" si="82"/>
        <v>S</v>
      </c>
      <c r="BG68" s="5">
        <f t="shared" si="83"/>
        <v>0</v>
      </c>
      <c r="BH68" s="6">
        <f t="shared" si="131"/>
        <v>46354</v>
      </c>
      <c r="BI68" s="11">
        <f t="shared" si="132"/>
        <v>0</v>
      </c>
      <c r="BJ68" s="11">
        <f t="shared" si="133"/>
        <v>0</v>
      </c>
      <c r="BK68" s="7" t="str">
        <f t="shared" si="84"/>
        <v/>
      </c>
      <c r="BL68" s="7"/>
      <c r="BM68" s="39" t="str">
        <f t="shared" si="112"/>
        <v/>
      </c>
      <c r="BN68" s="8" t="e">
        <f t="shared" si="113"/>
        <v>#NAME?</v>
      </c>
      <c r="BO68" s="7"/>
      <c r="BP68" s="8" t="e">
        <f t="shared" si="114"/>
        <v>#NAME?</v>
      </c>
      <c r="BQ68" s="7"/>
      <c r="BR68" s="8" t="e">
        <f t="shared" si="115"/>
        <v>#NAME?</v>
      </c>
      <c r="BT68" s="5" t="str">
        <f t="shared" si="85"/>
        <v>L</v>
      </c>
      <c r="BU68" s="5">
        <f t="shared" si="86"/>
        <v>1</v>
      </c>
      <c r="BV68" s="6">
        <f t="shared" si="134"/>
        <v>46384</v>
      </c>
      <c r="BW68" s="11">
        <f t="shared" si="135"/>
        <v>0</v>
      </c>
      <c r="BX68" s="11">
        <f t="shared" si="136"/>
        <v>0</v>
      </c>
      <c r="BY68" s="7" t="str">
        <f t="shared" si="87"/>
        <v/>
      </c>
      <c r="BZ68" s="7"/>
      <c r="CA68" s="39" t="str">
        <f t="shared" si="88"/>
        <v/>
      </c>
      <c r="CB68" s="8" t="e">
        <f t="shared" si="116"/>
        <v>#NAME?</v>
      </c>
      <c r="CC68" s="7"/>
      <c r="CD68" s="8" t="e">
        <f t="shared" si="117"/>
        <v>#NAME?</v>
      </c>
      <c r="CE68" s="7"/>
      <c r="CF68" s="8" t="e">
        <f t="shared" si="118"/>
        <v>#NAME?</v>
      </c>
      <c r="CH68" s="5" t="str">
        <f t="shared" si="89"/>
        <v>J</v>
      </c>
      <c r="CI68" s="5">
        <f t="shared" si="90"/>
        <v>1</v>
      </c>
      <c r="CJ68" s="6">
        <f t="shared" si="137"/>
        <v>46415</v>
      </c>
      <c r="CK68" s="11">
        <f t="shared" si="138"/>
        <v>0</v>
      </c>
      <c r="CL68" s="11">
        <f t="shared" si="139"/>
        <v>0</v>
      </c>
      <c r="CM68" s="7" t="str">
        <f t="shared" si="91"/>
        <v/>
      </c>
      <c r="CN68" s="7"/>
      <c r="CO68" s="39" t="str">
        <f t="shared" si="92"/>
        <v/>
      </c>
      <c r="CP68" s="8" t="e">
        <f t="shared" si="119"/>
        <v>#NAME?</v>
      </c>
      <c r="CQ68" s="7"/>
      <c r="CR68" s="8" t="e">
        <f t="shared" si="120"/>
        <v>#NAME?</v>
      </c>
      <c r="CS68" s="7"/>
      <c r="CT68" s="8" t="e">
        <f t="shared" si="121"/>
        <v>#NAME?</v>
      </c>
    </row>
    <row r="69" spans="2:98" ht="20.149999999999999" customHeight="1" x14ac:dyDescent="0.25">
      <c r="B69" s="5" t="str">
        <f t="shared" si="93"/>
        <v>M</v>
      </c>
      <c r="C69" s="5">
        <f t="shared" si="94"/>
        <v>1</v>
      </c>
      <c r="D69" s="6">
        <f t="shared" si="95"/>
        <v>46232</v>
      </c>
      <c r="E69" s="11">
        <f t="shared" si="96"/>
        <v>0</v>
      </c>
      <c r="F69" s="11">
        <f t="shared" si="97"/>
        <v>0</v>
      </c>
      <c r="G69" s="7" t="str">
        <f t="shared" si="98"/>
        <v/>
      </c>
      <c r="H69" s="7"/>
      <c r="I69" s="39" t="str">
        <f t="shared" si="99"/>
        <v>31</v>
      </c>
      <c r="J69" s="8" t="e">
        <f t="shared" si="100"/>
        <v>#NAME?</v>
      </c>
      <c r="K69" s="7"/>
      <c r="L69" s="8" t="e">
        <f t="shared" si="101"/>
        <v>#NAME?</v>
      </c>
      <c r="M69" s="7"/>
      <c r="N69" s="8" t="e">
        <f t="shared" si="102"/>
        <v>#NAME?</v>
      </c>
      <c r="P69" s="5" t="str">
        <f t="shared" si="70"/>
        <v>S</v>
      </c>
      <c r="Q69" s="5">
        <f t="shared" si="71"/>
        <v>0</v>
      </c>
      <c r="R69" s="6">
        <f t="shared" si="122"/>
        <v>46263</v>
      </c>
      <c r="S69" s="11">
        <f t="shared" si="123"/>
        <v>0</v>
      </c>
      <c r="T69" s="11">
        <f t="shared" si="124"/>
        <v>0</v>
      </c>
      <c r="U69" s="7" t="str">
        <f t="shared" si="72"/>
        <v/>
      </c>
      <c r="V69" s="7"/>
      <c r="W69" s="39" t="str">
        <f t="shared" si="73"/>
        <v/>
      </c>
      <c r="X69" s="8" t="e">
        <f t="shared" si="103"/>
        <v>#NAME?</v>
      </c>
      <c r="Y69" s="7"/>
      <c r="Z69" s="8" t="e">
        <f t="shared" si="104"/>
        <v>#NAME?</v>
      </c>
      <c r="AA69" s="7"/>
      <c r="AB69" s="8" t="e">
        <f t="shared" si="105"/>
        <v>#NAME?</v>
      </c>
      <c r="AD69" s="5" t="str">
        <f t="shared" si="74"/>
        <v>M</v>
      </c>
      <c r="AE69" s="5">
        <f t="shared" si="75"/>
        <v>1</v>
      </c>
      <c r="AF69" s="6">
        <f t="shared" si="125"/>
        <v>46294</v>
      </c>
      <c r="AG69" s="11">
        <f t="shared" si="126"/>
        <v>0</v>
      </c>
      <c r="AH69" s="11">
        <f t="shared" si="127"/>
        <v>0</v>
      </c>
      <c r="AI69" s="7" t="str">
        <f t="shared" si="76"/>
        <v/>
      </c>
      <c r="AJ69" s="7"/>
      <c r="AK69" s="39" t="str">
        <f t="shared" si="77"/>
        <v/>
      </c>
      <c r="AL69" s="8" t="e">
        <f t="shared" si="106"/>
        <v>#NAME?</v>
      </c>
      <c r="AM69" s="7"/>
      <c r="AN69" s="8" t="e">
        <f t="shared" si="107"/>
        <v>#NAME?</v>
      </c>
      <c r="AO69" s="7"/>
      <c r="AP69" s="8" t="e">
        <f t="shared" si="108"/>
        <v>#NAME?</v>
      </c>
      <c r="AR69" s="5" t="str">
        <f t="shared" si="78"/>
        <v>J</v>
      </c>
      <c r="AS69" s="5">
        <f t="shared" si="79"/>
        <v>1</v>
      </c>
      <c r="AT69" s="6">
        <f t="shared" si="128"/>
        <v>46324</v>
      </c>
      <c r="AU69" s="11">
        <f t="shared" si="129"/>
        <v>0</v>
      </c>
      <c r="AV69" s="11">
        <f t="shared" si="130"/>
        <v>0</v>
      </c>
      <c r="AW69" s="7" t="str">
        <f t="shared" si="80"/>
        <v/>
      </c>
      <c r="AX69" s="7"/>
      <c r="AY69" s="39" t="str">
        <f t="shared" si="81"/>
        <v/>
      </c>
      <c r="AZ69" s="8" t="e">
        <f t="shared" si="109"/>
        <v>#NAME?</v>
      </c>
      <c r="BA69" s="7"/>
      <c r="BB69" s="8" t="e">
        <f t="shared" si="110"/>
        <v>#NAME?</v>
      </c>
      <c r="BC69" s="7"/>
      <c r="BD69" s="8" t="e">
        <f t="shared" si="111"/>
        <v>#NAME?</v>
      </c>
      <c r="BF69" s="5" t="str">
        <f t="shared" si="82"/>
        <v>D</v>
      </c>
      <c r="BG69" s="5">
        <f t="shared" si="83"/>
        <v>0</v>
      </c>
      <c r="BH69" s="6">
        <f t="shared" si="131"/>
        <v>46355</v>
      </c>
      <c r="BI69" s="11">
        <f t="shared" si="132"/>
        <v>0</v>
      </c>
      <c r="BJ69" s="11">
        <f t="shared" si="133"/>
        <v>0</v>
      </c>
      <c r="BK69" s="7" t="str">
        <f t="shared" si="84"/>
        <v/>
      </c>
      <c r="BL69" s="7"/>
      <c r="BM69" s="39" t="str">
        <f t="shared" si="112"/>
        <v/>
      </c>
      <c r="BN69" s="8" t="e">
        <f t="shared" si="113"/>
        <v>#NAME?</v>
      </c>
      <c r="BO69" s="7"/>
      <c r="BP69" s="8" t="e">
        <f t="shared" si="114"/>
        <v>#NAME?</v>
      </c>
      <c r="BQ69" s="7"/>
      <c r="BR69" s="8" t="e">
        <f t="shared" si="115"/>
        <v>#NAME?</v>
      </c>
      <c r="BT69" s="5" t="str">
        <f t="shared" si="85"/>
        <v>M</v>
      </c>
      <c r="BU69" s="5">
        <f t="shared" si="86"/>
        <v>1</v>
      </c>
      <c r="BV69" s="6">
        <f t="shared" si="134"/>
        <v>46385</v>
      </c>
      <c r="BW69" s="11">
        <f t="shared" si="135"/>
        <v>0</v>
      </c>
      <c r="BX69" s="11">
        <f t="shared" si="136"/>
        <v>0</v>
      </c>
      <c r="BY69" s="7" t="str">
        <f t="shared" si="87"/>
        <v/>
      </c>
      <c r="BZ69" s="7"/>
      <c r="CA69" s="39" t="str">
        <f t="shared" si="88"/>
        <v/>
      </c>
      <c r="CB69" s="8" t="e">
        <f t="shared" si="116"/>
        <v>#NAME?</v>
      </c>
      <c r="CC69" s="7"/>
      <c r="CD69" s="8" t="e">
        <f t="shared" si="117"/>
        <v>#NAME?</v>
      </c>
      <c r="CE69" s="7"/>
      <c r="CF69" s="8" t="e">
        <f t="shared" si="118"/>
        <v>#NAME?</v>
      </c>
      <c r="CH69" s="5" t="str">
        <f t="shared" si="89"/>
        <v>V</v>
      </c>
      <c r="CI69" s="5">
        <f t="shared" si="90"/>
        <v>1</v>
      </c>
      <c r="CJ69" s="6">
        <f t="shared" si="137"/>
        <v>46416</v>
      </c>
      <c r="CK69" s="11">
        <f t="shared" si="138"/>
        <v>0</v>
      </c>
      <c r="CL69" s="11">
        <f t="shared" si="139"/>
        <v>0</v>
      </c>
      <c r="CM69" s="7" t="str">
        <f t="shared" si="91"/>
        <v/>
      </c>
      <c r="CN69" s="7"/>
      <c r="CO69" s="39" t="str">
        <f t="shared" si="92"/>
        <v/>
      </c>
      <c r="CP69" s="8" t="e">
        <f t="shared" si="119"/>
        <v>#NAME?</v>
      </c>
      <c r="CQ69" s="7"/>
      <c r="CR69" s="8" t="e">
        <f t="shared" si="120"/>
        <v>#NAME?</v>
      </c>
      <c r="CS69" s="7"/>
      <c r="CT69" s="8" t="e">
        <f t="shared" si="121"/>
        <v>#NAME?</v>
      </c>
    </row>
    <row r="70" spans="2:98" ht="20.149999999999999" customHeight="1" x14ac:dyDescent="0.25">
      <c r="B70" s="5" t="str">
        <f t="shared" si="93"/>
        <v>J</v>
      </c>
      <c r="C70" s="5">
        <f t="shared" si="94"/>
        <v>1</v>
      </c>
      <c r="D70" s="6">
        <f t="shared" si="95"/>
        <v>46233</v>
      </c>
      <c r="E70" s="11">
        <f t="shared" si="96"/>
        <v>0</v>
      </c>
      <c r="F70" s="11">
        <f t="shared" si="97"/>
        <v>0</v>
      </c>
      <c r="G70" s="7" t="str">
        <f t="shared" si="98"/>
        <v/>
      </c>
      <c r="H70" s="7"/>
      <c r="I70" s="39" t="str">
        <f t="shared" si="99"/>
        <v/>
      </c>
      <c r="J70" s="8" t="e">
        <f t="shared" si="100"/>
        <v>#NAME?</v>
      </c>
      <c r="K70" s="7"/>
      <c r="L70" s="8" t="e">
        <f t="shared" si="101"/>
        <v>#NAME?</v>
      </c>
      <c r="M70" s="7"/>
      <c r="N70" s="8" t="e">
        <f t="shared" si="102"/>
        <v>#NAME?</v>
      </c>
      <c r="P70" s="5" t="str">
        <f t="shared" si="70"/>
        <v>D</v>
      </c>
      <c r="Q70" s="5">
        <f t="shared" si="71"/>
        <v>0</v>
      </c>
      <c r="R70" s="6">
        <f t="shared" si="122"/>
        <v>46264</v>
      </c>
      <c r="S70" s="11">
        <f t="shared" si="123"/>
        <v>0</v>
      </c>
      <c r="T70" s="11">
        <f t="shared" si="124"/>
        <v>0</v>
      </c>
      <c r="U70" s="7" t="str">
        <f t="shared" si="72"/>
        <v/>
      </c>
      <c r="V70" s="7"/>
      <c r="W70" s="39" t="str">
        <f t="shared" si="73"/>
        <v/>
      </c>
      <c r="X70" s="8" t="e">
        <f t="shared" si="103"/>
        <v>#NAME?</v>
      </c>
      <c r="Y70" s="7"/>
      <c r="Z70" s="8" t="e">
        <f t="shared" si="104"/>
        <v>#NAME?</v>
      </c>
      <c r="AA70" s="7"/>
      <c r="AB70" s="8" t="e">
        <f t="shared" si="105"/>
        <v>#NAME?</v>
      </c>
      <c r="AD70" s="5" t="str">
        <f t="shared" si="74"/>
        <v>M</v>
      </c>
      <c r="AE70" s="5">
        <f t="shared" si="75"/>
        <v>1</v>
      </c>
      <c r="AF70" s="6">
        <f t="shared" si="125"/>
        <v>46295</v>
      </c>
      <c r="AG70" s="11">
        <f t="shared" si="126"/>
        <v>0</v>
      </c>
      <c r="AH70" s="11">
        <f t="shared" si="127"/>
        <v>0</v>
      </c>
      <c r="AI70" s="7" t="str">
        <f t="shared" si="76"/>
        <v/>
      </c>
      <c r="AJ70" s="7"/>
      <c r="AK70" s="39" t="str">
        <f t="shared" si="77"/>
        <v>40</v>
      </c>
      <c r="AL70" s="8" t="e">
        <f t="shared" si="106"/>
        <v>#NAME?</v>
      </c>
      <c r="AM70" s="7"/>
      <c r="AN70" s="8" t="e">
        <f t="shared" si="107"/>
        <v>#NAME?</v>
      </c>
      <c r="AO70" s="7"/>
      <c r="AP70" s="8" t="e">
        <f t="shared" si="108"/>
        <v>#NAME?</v>
      </c>
      <c r="AR70" s="5" t="str">
        <f t="shared" si="78"/>
        <v>V</v>
      </c>
      <c r="AS70" s="5">
        <f t="shared" si="79"/>
        <v>1</v>
      </c>
      <c r="AT70" s="6">
        <f t="shared" si="128"/>
        <v>46325</v>
      </c>
      <c r="AU70" s="11">
        <f t="shared" si="129"/>
        <v>0</v>
      </c>
      <c r="AV70" s="11">
        <f t="shared" si="130"/>
        <v>0</v>
      </c>
      <c r="AW70" s="7" t="str">
        <f t="shared" si="80"/>
        <v/>
      </c>
      <c r="AX70" s="7"/>
      <c r="AY70" s="39" t="str">
        <f t="shared" si="81"/>
        <v/>
      </c>
      <c r="AZ70" s="8" t="e">
        <f t="shared" si="109"/>
        <v>#NAME?</v>
      </c>
      <c r="BA70" s="7"/>
      <c r="BB70" s="8" t="e">
        <f t="shared" si="110"/>
        <v>#NAME?</v>
      </c>
      <c r="BC70" s="7"/>
      <c r="BD70" s="8" t="e">
        <f t="shared" si="111"/>
        <v>#NAME?</v>
      </c>
      <c r="BF70" s="5" t="str">
        <f t="shared" si="82"/>
        <v>L</v>
      </c>
      <c r="BG70" s="5">
        <f t="shared" si="83"/>
        <v>1</v>
      </c>
      <c r="BH70" s="6">
        <f t="shared" si="131"/>
        <v>46356</v>
      </c>
      <c r="BI70" s="11">
        <f t="shared" si="132"/>
        <v>0</v>
      </c>
      <c r="BJ70" s="11">
        <f t="shared" si="133"/>
        <v>0</v>
      </c>
      <c r="BK70" s="7" t="str">
        <f t="shared" si="84"/>
        <v/>
      </c>
      <c r="BL70" s="7"/>
      <c r="BM70" s="39" t="str">
        <f t="shared" si="112"/>
        <v/>
      </c>
      <c r="BN70" s="8" t="e">
        <f t="shared" si="113"/>
        <v>#NAME?</v>
      </c>
      <c r="BO70" s="7"/>
      <c r="BP70" s="8" t="e">
        <f t="shared" si="114"/>
        <v>#NAME?</v>
      </c>
      <c r="BQ70" s="7"/>
      <c r="BR70" s="8" t="e">
        <f t="shared" si="115"/>
        <v>#NAME?</v>
      </c>
      <c r="BT70" s="5" t="str">
        <f t="shared" si="85"/>
        <v>M</v>
      </c>
      <c r="BU70" s="5">
        <f t="shared" si="86"/>
        <v>1</v>
      </c>
      <c r="BV70" s="6">
        <f t="shared" si="134"/>
        <v>46386</v>
      </c>
      <c r="BW70" s="11">
        <f t="shared" si="135"/>
        <v>0</v>
      </c>
      <c r="BX70" s="11">
        <f t="shared" si="136"/>
        <v>0</v>
      </c>
      <c r="BY70" s="7" t="str">
        <f t="shared" si="87"/>
        <v/>
      </c>
      <c r="BZ70" s="7"/>
      <c r="CA70" s="39" t="str">
        <f t="shared" si="88"/>
        <v>53</v>
      </c>
      <c r="CB70" s="8" t="e">
        <f t="shared" si="116"/>
        <v>#NAME?</v>
      </c>
      <c r="CC70" s="7"/>
      <c r="CD70" s="8" t="e">
        <f t="shared" si="117"/>
        <v>#NAME?</v>
      </c>
      <c r="CE70" s="7"/>
      <c r="CF70" s="8" t="e">
        <f t="shared" si="118"/>
        <v>#NAME?</v>
      </c>
      <c r="CH70" s="5" t="str">
        <f t="shared" si="89"/>
        <v>S</v>
      </c>
      <c r="CI70" s="5">
        <f t="shared" si="90"/>
        <v>0</v>
      </c>
      <c r="CJ70" s="6">
        <f t="shared" si="137"/>
        <v>46417</v>
      </c>
      <c r="CK70" s="11">
        <f t="shared" si="138"/>
        <v>0</v>
      </c>
      <c r="CL70" s="11">
        <f t="shared" si="139"/>
        <v>0</v>
      </c>
      <c r="CM70" s="7" t="str">
        <f t="shared" si="91"/>
        <v/>
      </c>
      <c r="CN70" s="7"/>
      <c r="CO70" s="39" t="str">
        <f t="shared" si="92"/>
        <v/>
      </c>
      <c r="CP70" s="8" t="e">
        <f t="shared" si="119"/>
        <v>#NAME?</v>
      </c>
      <c r="CQ70" s="7"/>
      <c r="CR70" s="8" t="e">
        <f t="shared" si="120"/>
        <v>#NAME?</v>
      </c>
      <c r="CS70" s="7"/>
      <c r="CT70" s="8" t="e">
        <f t="shared" si="121"/>
        <v>#NAME?</v>
      </c>
    </row>
    <row r="71" spans="2:98" ht="20.149999999999999" customHeight="1" x14ac:dyDescent="0.25">
      <c r="B71" s="5" t="str">
        <f t="shared" si="93"/>
        <v>V</v>
      </c>
      <c r="C71" s="5">
        <f t="shared" si="94"/>
        <v>1</v>
      </c>
      <c r="D71" s="6">
        <f t="shared" si="95"/>
        <v>46234</v>
      </c>
      <c r="E71" s="11">
        <f t="shared" si="96"/>
        <v>0</v>
      </c>
      <c r="F71" s="11">
        <f t="shared" si="97"/>
        <v>0</v>
      </c>
      <c r="G71" s="7" t="str">
        <f t="shared" si="98"/>
        <v/>
      </c>
      <c r="H71" s="7"/>
      <c r="I71" s="39" t="str">
        <f t="shared" si="99"/>
        <v/>
      </c>
      <c r="J71" s="8" t="e">
        <f t="shared" si="100"/>
        <v>#NAME?</v>
      </c>
      <c r="K71" s="7"/>
      <c r="L71" s="8" t="e">
        <f t="shared" si="101"/>
        <v>#NAME?</v>
      </c>
      <c r="M71" s="7"/>
      <c r="N71" s="8" t="e">
        <f t="shared" si="102"/>
        <v>#NAME?</v>
      </c>
      <c r="P71" s="5" t="str">
        <f t="shared" si="70"/>
        <v>L</v>
      </c>
      <c r="Q71" s="5">
        <f t="shared" si="71"/>
        <v>1</v>
      </c>
      <c r="R71" s="6">
        <f t="shared" si="122"/>
        <v>46265</v>
      </c>
      <c r="S71" s="11">
        <f t="shared" si="123"/>
        <v>0</v>
      </c>
      <c r="T71" s="11">
        <f t="shared" si="124"/>
        <v>0</v>
      </c>
      <c r="U71" s="7" t="str">
        <f t="shared" si="72"/>
        <v/>
      </c>
      <c r="V71" s="7"/>
      <c r="W71" s="39" t="str">
        <f t="shared" si="73"/>
        <v/>
      </c>
      <c r="X71" s="8" t="e">
        <f t="shared" si="103"/>
        <v>#NAME?</v>
      </c>
      <c r="Y71" s="7"/>
      <c r="Z71" s="8" t="e">
        <f t="shared" si="104"/>
        <v>#NAME?</v>
      </c>
      <c r="AA71" s="7"/>
      <c r="AB71" s="8" t="e">
        <f t="shared" si="105"/>
        <v>#NAME?</v>
      </c>
      <c r="AD71" s="5" t="str">
        <f t="shared" si="74"/>
        <v>J</v>
      </c>
      <c r="AE71" s="5">
        <f t="shared" si="75"/>
        <v>1</v>
      </c>
      <c r="AF71" s="6">
        <f t="shared" si="125"/>
        <v>46296</v>
      </c>
      <c r="AG71" s="11">
        <f t="shared" si="126"/>
        <v>0</v>
      </c>
      <c r="AH71" s="11">
        <f t="shared" si="127"/>
        <v>0</v>
      </c>
      <c r="AI71" s="7" t="str">
        <f t="shared" si="76"/>
        <v/>
      </c>
      <c r="AJ71" s="7"/>
      <c r="AK71" s="39" t="str">
        <f t="shared" si="77"/>
        <v/>
      </c>
      <c r="AL71" s="8" t="e">
        <f t="shared" si="106"/>
        <v>#NAME?</v>
      </c>
      <c r="AM71" s="7"/>
      <c r="AN71" s="8" t="e">
        <f t="shared" si="107"/>
        <v>#NAME?</v>
      </c>
      <c r="AO71" s="7"/>
      <c r="AP71" s="8" t="e">
        <f t="shared" si="108"/>
        <v>#NAME?</v>
      </c>
      <c r="AR71" s="5" t="str">
        <f t="shared" si="78"/>
        <v>S</v>
      </c>
      <c r="AS71" s="5">
        <f t="shared" si="79"/>
        <v>0</v>
      </c>
      <c r="AT71" s="6">
        <f t="shared" si="128"/>
        <v>46326</v>
      </c>
      <c r="AU71" s="11">
        <f t="shared" si="129"/>
        <v>0</v>
      </c>
      <c r="AV71" s="11">
        <f t="shared" si="130"/>
        <v>0</v>
      </c>
      <c r="AW71" s="7" t="str">
        <f t="shared" si="80"/>
        <v/>
      </c>
      <c r="AX71" s="7"/>
      <c r="AY71" s="39" t="str">
        <f t="shared" si="81"/>
        <v/>
      </c>
      <c r="AZ71" s="8" t="e">
        <f t="shared" si="109"/>
        <v>#NAME?</v>
      </c>
      <c r="BA71" s="7"/>
      <c r="BB71" s="8" t="e">
        <f t="shared" si="110"/>
        <v>#NAME?</v>
      </c>
      <c r="BC71" s="7"/>
      <c r="BD71" s="8" t="e">
        <f t="shared" si="111"/>
        <v>#NAME?</v>
      </c>
      <c r="BF71" s="5" t="str">
        <f t="shared" si="82"/>
        <v>M</v>
      </c>
      <c r="BG71" s="5">
        <f t="shared" si="83"/>
        <v>1</v>
      </c>
      <c r="BH71" s="6">
        <f t="shared" si="131"/>
        <v>46357</v>
      </c>
      <c r="BI71" s="11">
        <f t="shared" si="132"/>
        <v>0</v>
      </c>
      <c r="BJ71" s="11">
        <f t="shared" si="133"/>
        <v>0</v>
      </c>
      <c r="BK71" s="7" t="str">
        <f t="shared" si="84"/>
        <v/>
      </c>
      <c r="BL71" s="7"/>
      <c r="BM71" s="39" t="str">
        <f t="shared" si="112"/>
        <v/>
      </c>
      <c r="BN71" s="8" t="e">
        <f t="shared" si="113"/>
        <v>#NAME?</v>
      </c>
      <c r="BO71" s="7"/>
      <c r="BP71" s="8" t="e">
        <f t="shared" si="114"/>
        <v>#NAME?</v>
      </c>
      <c r="BQ71" s="7"/>
      <c r="BR71" s="8" t="e">
        <f t="shared" si="115"/>
        <v>#NAME?</v>
      </c>
      <c r="BT71" s="5" t="str">
        <f t="shared" si="85"/>
        <v>J</v>
      </c>
      <c r="BU71" s="5">
        <f t="shared" si="86"/>
        <v>1</v>
      </c>
      <c r="BV71" s="6">
        <f t="shared" si="134"/>
        <v>46387</v>
      </c>
      <c r="BW71" s="11">
        <f t="shared" si="135"/>
        <v>0</v>
      </c>
      <c r="BX71" s="11">
        <f t="shared" si="136"/>
        <v>0</v>
      </c>
      <c r="BY71" s="7" t="str">
        <f t="shared" si="87"/>
        <v/>
      </c>
      <c r="BZ71" s="7"/>
      <c r="CA71" s="39" t="str">
        <f t="shared" si="88"/>
        <v/>
      </c>
      <c r="CB71" s="8" t="e">
        <f t="shared" si="116"/>
        <v>#NAME?</v>
      </c>
      <c r="CC71" s="7"/>
      <c r="CD71" s="8" t="e">
        <f t="shared" si="117"/>
        <v>#NAME?</v>
      </c>
      <c r="CE71" s="7"/>
      <c r="CF71" s="8" t="e">
        <f t="shared" si="118"/>
        <v>#NAME?</v>
      </c>
      <c r="CH71" s="5" t="str">
        <f t="shared" si="89"/>
        <v>D</v>
      </c>
      <c r="CI71" s="5">
        <f t="shared" si="90"/>
        <v>0</v>
      </c>
      <c r="CJ71" s="6">
        <f t="shared" si="137"/>
        <v>46418</v>
      </c>
      <c r="CK71" s="11">
        <f t="shared" si="138"/>
        <v>0</v>
      </c>
      <c r="CL71" s="11">
        <f t="shared" si="139"/>
        <v>0</v>
      </c>
      <c r="CM71" s="7" t="str">
        <f t="shared" si="91"/>
        <v/>
      </c>
      <c r="CN71" s="7"/>
      <c r="CO71" s="39" t="str">
        <f t="shared" si="92"/>
        <v/>
      </c>
      <c r="CP71" s="8" t="e">
        <f t="shared" si="119"/>
        <v>#NAME?</v>
      </c>
      <c r="CQ71" s="7"/>
      <c r="CR71" s="8" t="e">
        <f t="shared" si="120"/>
        <v>#NAME?</v>
      </c>
      <c r="CS71" s="7"/>
      <c r="CT71" s="8" t="e">
        <f t="shared" si="121"/>
        <v>#NAME?</v>
      </c>
    </row>
    <row r="72" spans="2:98" ht="20.149999999999999" customHeight="1" x14ac:dyDescent="0.25"/>
    <row r="73" spans="2:98" s="21" customFormat="1" ht="10" customHeight="1" x14ac:dyDescent="0.25">
      <c r="B73" s="28" t="s">
        <v>6</v>
      </c>
      <c r="C73" s="28"/>
      <c r="D73" s="28"/>
      <c r="E73" s="25"/>
      <c r="F73" s="26"/>
      <c r="G73" s="25" t="s">
        <v>18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F73" s="22"/>
      <c r="AG73" s="23"/>
      <c r="AH73" s="24"/>
      <c r="AI73" s="24"/>
      <c r="AJ73" s="24"/>
      <c r="AK73" s="26"/>
      <c r="AL73" s="24"/>
      <c r="AM73" s="24"/>
      <c r="AN73" s="24"/>
      <c r="AO73" s="24"/>
      <c r="AP73" s="24"/>
      <c r="AQ73" s="24"/>
      <c r="AR73" s="29" t="s">
        <v>7</v>
      </c>
      <c r="AS73" s="29"/>
      <c r="AT73" s="29"/>
      <c r="AU73" s="25"/>
      <c r="AV73"/>
      <c r="AW73" s="25" t="s">
        <v>17</v>
      </c>
      <c r="AX73"/>
      <c r="AY73" s="26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 s="26"/>
      <c r="BN73"/>
      <c r="BO73"/>
      <c r="BP73"/>
      <c r="BQ73"/>
      <c r="BR73"/>
      <c r="BX73" s="24"/>
      <c r="BY73" s="24"/>
      <c r="BZ73" s="24"/>
      <c r="CA73" s="26"/>
      <c r="CB73" s="24"/>
      <c r="CC73" s="24"/>
      <c r="CD73" s="24"/>
      <c r="CE73" s="24"/>
      <c r="CF73" s="24"/>
      <c r="CG73" s="24"/>
      <c r="CH73" s="30" t="s">
        <v>8</v>
      </c>
      <c r="CI73" s="30"/>
      <c r="CJ73" s="30"/>
      <c r="CK73" s="25"/>
      <c r="CL73" s="26"/>
      <c r="CM73" s="25" t="s">
        <v>16</v>
      </c>
      <c r="CN73" s="26"/>
      <c r="CO73" s="26"/>
      <c r="CP73" s="26"/>
      <c r="CQ73" s="26"/>
      <c r="CR73" s="26"/>
      <c r="CS73" s="26"/>
      <c r="CT73" s="26"/>
    </row>
    <row r="74" spans="2:98" ht="8.15" customHeight="1" x14ac:dyDescent="0.25"/>
  </sheetData>
  <sheetProtection password="F41E" sheet="1" selectLockedCells="1"/>
  <mergeCells count="1">
    <mergeCell ref="BM1:CT2"/>
  </mergeCells>
  <phoneticPr fontId="0" type="noConversion"/>
  <conditionalFormatting sqref="B5:B35 P5:P35 AD5:AD35">
    <cfRule type="expression" dxfId="233" priority="22" stopIfTrue="1">
      <formula>IF(AND(MONTH(D5)=MONTH(D$5),OR(C5=0,E5&lt;&gt;0,F5&lt;&gt;0)),TRUE,FALSE)</formula>
    </cfRule>
    <cfRule type="expression" dxfId="232" priority="23" stopIfTrue="1">
      <formula>IF(MONTH(D5)=MONTH(D$5),TRUE,FALSE)</formula>
    </cfRule>
    <cfRule type="expression" dxfId="231" priority="24" stopIfTrue="1">
      <formula>TRUE</formula>
    </cfRule>
  </conditionalFormatting>
  <conditionalFormatting sqref="B41:B71 P41:P71 AD41:AD71">
    <cfRule type="expression" dxfId="230" priority="111" stopIfTrue="1">
      <formula>TRUE</formula>
    </cfRule>
    <cfRule type="expression" dxfId="229" priority="110" stopIfTrue="1">
      <formula>IF(MONTH(D41)=MONTH(D$41),TRUE,FALSE)</formula>
    </cfRule>
    <cfRule type="expression" dxfId="228" priority="109" stopIfTrue="1">
      <formula>IF(AND(MONTH(D41)=MONTH(D$41),OR(C41=0,E41&lt;&gt;0,F41&lt;&gt;0)),TRUE,FALSE)</formula>
    </cfRule>
  </conditionalFormatting>
  <conditionalFormatting sqref="C5:C35 Q5:Q35 AE5:AE35">
    <cfRule type="expression" dxfId="227" priority="25" stopIfTrue="1">
      <formula>IF(AND(MONTH(D5)=MONTH(D$5),OR(C5=0,E5&lt;&gt;0,F5&lt;&gt;0)),TRUE,FALSE)</formula>
    </cfRule>
    <cfRule type="expression" dxfId="226" priority="26" stopIfTrue="1">
      <formula>IF(MONTH(D5)=MONTH(D$5),TRUE,FALSE)</formula>
    </cfRule>
    <cfRule type="expression" dxfId="225" priority="27" stopIfTrue="1">
      <formula>TRUE</formula>
    </cfRule>
  </conditionalFormatting>
  <conditionalFormatting sqref="C41:C71 Q41:Q71 AE41:AE71">
    <cfRule type="expression" dxfId="224" priority="113" stopIfTrue="1">
      <formula>IF(MONTH(D41)=MONTH(D$41),TRUE,FALSE)</formula>
    </cfRule>
    <cfRule type="expression" dxfId="223" priority="112" stopIfTrue="1">
      <formula>IF(AND(MONTH(D41)=MONTH(D$41),OR(C41=0,E41&lt;&gt;0,F41&lt;&gt;0)),TRUE,FALSE)</formula>
    </cfRule>
    <cfRule type="expression" dxfId="222" priority="114" stopIfTrue="1">
      <formula>TRUE</formula>
    </cfRule>
  </conditionalFormatting>
  <conditionalFormatting sqref="D5:D35 R5:R35 AF5:AF35">
    <cfRule type="expression" dxfId="221" priority="30" stopIfTrue="1">
      <formula>TRUE</formula>
    </cfRule>
    <cfRule type="expression" dxfId="220" priority="28" stopIfTrue="1">
      <formula>IF(AND(MONTH(D5)=MONTH(D$5),OR(C5=0,E5&lt;&gt;0,F5&lt;&gt;0)),TRUE,FALSE)</formula>
    </cfRule>
    <cfRule type="expression" dxfId="219" priority="29" stopIfTrue="1">
      <formula>IF(MONTH(D5)=MONTH(D$5),TRUE,FALSE)</formula>
    </cfRule>
  </conditionalFormatting>
  <conditionalFormatting sqref="D41:D71 R41:R71 AF41:AF71">
    <cfRule type="expression" dxfId="218" priority="117" stopIfTrue="1">
      <formula>TRUE</formula>
    </cfRule>
    <cfRule type="expression" dxfId="217" priority="115" stopIfTrue="1">
      <formula>IF(AND(MONTH(D41)=MONTH(D$41),OR(C41=0,E41&lt;&gt;0,F41&lt;&gt;0)),TRUE,FALSE)</formula>
    </cfRule>
    <cfRule type="expression" dxfId="216" priority="116" stopIfTrue="1">
      <formula>IF(MONTH(D41)=MONTH(D$41),TRUE,FALSE)</formula>
    </cfRule>
  </conditionalFormatting>
  <conditionalFormatting sqref="E5:E35 S5:S35 AG5:AG35">
    <cfRule type="expression" dxfId="215" priority="31" stopIfTrue="1">
      <formula>IF(AND(MONTH(D5)=MONTH(D$5),OR(C5=0,E5&lt;&gt;0,F5&lt;&gt;0)),TRUE,FALSE)</formula>
    </cfRule>
    <cfRule type="expression" dxfId="214" priority="32" stopIfTrue="1">
      <formula>IF(MONTH(D5)=MONTH(D$5),TRUE,FALSE)</formula>
    </cfRule>
    <cfRule type="expression" dxfId="213" priority="33" stopIfTrue="1">
      <formula>TRUE</formula>
    </cfRule>
  </conditionalFormatting>
  <conditionalFormatting sqref="E41:E71 S41:S71 AG41:AG71">
    <cfRule type="expression" dxfId="212" priority="119" stopIfTrue="1">
      <formula>IF(MONTH(D41)=MONTH(D$41),TRUE,FALSE)</formula>
    </cfRule>
    <cfRule type="expression" dxfId="211" priority="118" stopIfTrue="1">
      <formula>IF(AND(MONTH(D41)=MONTH(D$41),OR(C41=0,E41&lt;&gt;0,F41&lt;&gt;0)),TRUE,FALSE)</formula>
    </cfRule>
    <cfRule type="expression" dxfId="210" priority="120" stopIfTrue="1">
      <formula>TRUE</formula>
    </cfRule>
  </conditionalFormatting>
  <conditionalFormatting sqref="F5:F35 T5:T35 AH5:AH35">
    <cfRule type="expression" dxfId="209" priority="34" stopIfTrue="1">
      <formula>IF(AND(MONTH(D5)=MONTH(D$5),OR(C5=0,E5&lt;&gt;0,F5&lt;&gt;0)),TRUE,FALSE)</formula>
    </cfRule>
    <cfRule type="expression" dxfId="208" priority="35" stopIfTrue="1">
      <formula>IF(MONTH(D5)=MONTH(D$5),TRUE,FALSE)</formula>
    </cfRule>
    <cfRule type="expression" dxfId="207" priority="36" stopIfTrue="1">
      <formula>TRUE</formula>
    </cfRule>
  </conditionalFormatting>
  <conditionalFormatting sqref="F41:F71 T41:T71 AH41:AH71">
    <cfRule type="expression" dxfId="206" priority="122" stopIfTrue="1">
      <formula>IF(MONTH(D41)=MONTH(D$41),TRUE,FALSE)</formula>
    </cfRule>
    <cfRule type="expression" dxfId="205" priority="123" stopIfTrue="1">
      <formula>TRUE</formula>
    </cfRule>
    <cfRule type="expression" dxfId="204" priority="121" stopIfTrue="1">
      <formula>IF(AND(MONTH(D41)=MONTH(D$41),OR(C41=0,E41&lt;&gt;0,F41&lt;&gt;0)),TRUE,FALSE)</formula>
    </cfRule>
  </conditionalFormatting>
  <conditionalFormatting sqref="G5:G35 U5:U35 AI5:AI35">
    <cfRule type="expression" dxfId="203" priority="2" stopIfTrue="1">
      <formula>IF(MONTH(D5)=MONTH(D$5),TRUE,FALSE)</formula>
    </cfRule>
    <cfRule type="expression" dxfId="202" priority="3" stopIfTrue="1">
      <formula>TRUE</formula>
    </cfRule>
    <cfRule type="expression" dxfId="201" priority="1" stopIfTrue="1">
      <formula>IF(AND(MONTH(D5)=MONTH(D$5),OR(C5=0,E5&lt;&gt;0)),TRUE,FALSE)</formula>
    </cfRule>
  </conditionalFormatting>
  <conditionalFormatting sqref="G41:G71 U41:U71 AI41:AI71">
    <cfRule type="expression" dxfId="200" priority="124" stopIfTrue="1">
      <formula>IF(AND(MONTH(D41)=MONTH(D$41),OR(C41=0,E41&lt;&gt;0)),TRUE,FALSE)</formula>
    </cfRule>
    <cfRule type="expression" dxfId="199" priority="126" stopIfTrue="1">
      <formula>TRUE</formula>
    </cfRule>
    <cfRule type="expression" dxfId="198" priority="125" stopIfTrue="1">
      <formula>IF(MONTH(D41)=MONTH(D$41),TRUE,FALSE)</formula>
    </cfRule>
  </conditionalFormatting>
  <conditionalFormatting sqref="H5:H35 V5:V35 AJ5:AJ35">
    <cfRule type="expression" dxfId="197" priority="4" stopIfTrue="1">
      <formula>IF(AND(MONTH(D5)=MONTH(D$5),OR(C5=0,F5&lt;&gt;0)),TRUE,FALSE)</formula>
    </cfRule>
    <cfRule type="expression" dxfId="196" priority="5" stopIfTrue="1">
      <formula>IF(MONTH(D5)=MONTH(D$5),TRUE,FALSE)</formula>
    </cfRule>
    <cfRule type="expression" dxfId="195" priority="6" stopIfTrue="1">
      <formula>TRUE</formula>
    </cfRule>
  </conditionalFormatting>
  <conditionalFormatting sqref="H41:H71 V41:V71 AJ41:AJ71">
    <cfRule type="expression" dxfId="194" priority="127" stopIfTrue="1">
      <formula>IF(AND(MONTH(D41)=MONTH(D$41),OR(C41=0,F41&lt;&gt;0)),TRUE,FALSE)</formula>
    </cfRule>
    <cfRule type="expression" dxfId="193" priority="128" stopIfTrue="1">
      <formula>IF(MONTH(D41)=MONTH(D$41),TRUE,FALSE)</formula>
    </cfRule>
    <cfRule type="expression" dxfId="192" priority="129" stopIfTrue="1">
      <formula>TRUE</formula>
    </cfRule>
  </conditionalFormatting>
  <conditionalFormatting sqref="I5:I35 W5:W35 AK5:AK35">
    <cfRule type="expression" dxfId="191" priority="217" stopIfTrue="1">
      <formula>IF(AND(MONTH(D5)=MONTH(D$5),OR(C5=0,F5&lt;&gt;0)),TRUE,FALSE)</formula>
    </cfRule>
    <cfRule type="expression" dxfId="190" priority="219" stopIfTrue="1">
      <formula>TRUE</formula>
    </cfRule>
    <cfRule type="expression" dxfId="189" priority="218" stopIfTrue="1">
      <formula>IF(MONTH(D5)=MONTH(D$5),TRUE,FALSE)</formula>
    </cfRule>
  </conditionalFormatting>
  <conditionalFormatting sqref="I41:I71 W41:W71 AK41:AK71">
    <cfRule type="expression" dxfId="188" priority="228" stopIfTrue="1">
      <formula>TRUE</formula>
    </cfRule>
    <cfRule type="expression" dxfId="187" priority="227" stopIfTrue="1">
      <formula>IF(MONTH(D41)=MONTH(D$41),TRUE,FALSE)</formula>
    </cfRule>
    <cfRule type="expression" dxfId="186" priority="226" stopIfTrue="1">
      <formula>IF(AND(MONTH(D41)=MONTH(D$41),OR(C41=0,F41&lt;&gt;0)),TRUE,FALSE)</formula>
    </cfRule>
  </conditionalFormatting>
  <conditionalFormatting sqref="J5:J35 X5:X35 AL5:AL35">
    <cfRule type="expression" dxfId="185" priority="9" stopIfTrue="1">
      <formula>IF(MONTH(D5)=MONTH(D$5),TRUE,FALSE)</formula>
    </cfRule>
    <cfRule type="expression" dxfId="184" priority="8" stopIfTrue="1">
      <formula>IF(AND(MONTH(D5)=MONTH(D$5),OR(C5=0,F5&lt;&gt;0)),TRUE,FALSE)</formula>
    </cfRule>
    <cfRule type="expression" dxfId="183" priority="7" stopIfTrue="1">
      <formula>IF(AND(MONTH(D5)=MONTH(D$5),J5&lt;&gt;0),TRUE,FALSE)</formula>
    </cfRule>
  </conditionalFormatting>
  <conditionalFormatting sqref="J41:J71 X41:X71 AL41:AL71">
    <cfRule type="expression" dxfId="182" priority="131" stopIfTrue="1">
      <formula>IF(AND(MONTH(D41)=MONTH(D$41),OR(C41=0,F41&lt;&gt;0)),TRUE,FALSE)</formula>
    </cfRule>
    <cfRule type="expression" dxfId="181" priority="132" stopIfTrue="1">
      <formula>IF(MONTH(D41)=MONTH(D$41),TRUE,FALSE)</formula>
    </cfRule>
    <cfRule type="expression" dxfId="180" priority="130" stopIfTrue="1">
      <formula>IF(AND(MONTH(D41)=MONTH(D$41),J41&lt;&gt;0),TRUE,FALSE)</formula>
    </cfRule>
  </conditionalFormatting>
  <conditionalFormatting sqref="K5:K35 Y5:Y35 AM5:AM35">
    <cfRule type="expression" dxfId="179" priority="12" stopIfTrue="1">
      <formula>TRUE</formula>
    </cfRule>
    <cfRule type="expression" dxfId="178" priority="11" stopIfTrue="1">
      <formula>IF(MONTH(D5)=MONTH(D$5),TRUE,FALSE)</formula>
    </cfRule>
    <cfRule type="expression" dxfId="177" priority="10" stopIfTrue="1">
      <formula>IF(AND(MONTH(D5)=MONTH(D$5),OR(C5=0,F5&lt;&gt;0)),TRUE,FALSE)</formula>
    </cfRule>
  </conditionalFormatting>
  <conditionalFormatting sqref="K41:K71 Y41:Y71 AM41:AM71">
    <cfRule type="expression" dxfId="176" priority="134" stopIfTrue="1">
      <formula>IF(MONTH(D41)=MONTH(D$41),TRUE,FALSE)</formula>
    </cfRule>
    <cfRule type="expression" dxfId="175" priority="135" stopIfTrue="1">
      <formula>TRUE</formula>
    </cfRule>
    <cfRule type="expression" dxfId="174" priority="133" stopIfTrue="1">
      <formula>IF(AND(MONTH(D41)=MONTH(D$41),OR(C41=0,F41&lt;&gt;0)),TRUE,FALSE)</formula>
    </cfRule>
  </conditionalFormatting>
  <conditionalFormatting sqref="L5:L35 Z5:Z35 AN5:AN35">
    <cfRule type="expression" dxfId="173" priority="15" stopIfTrue="1">
      <formula>IF(MONTH(D5)=MONTH(D$5),TRUE,FALSE)</formula>
    </cfRule>
    <cfRule type="expression" dxfId="172" priority="14" stopIfTrue="1">
      <formula>IF(AND(MONTH(D5)=MONTH(D$5),OR(C5=0,F5&lt;&gt;0)),TRUE,FALSE)</formula>
    </cfRule>
    <cfRule type="expression" dxfId="171" priority="13" stopIfTrue="1">
      <formula>IF(AND(MONTH(D5)=MONTH(D$5),L5&lt;&gt;0),TRUE,FALSE)</formula>
    </cfRule>
  </conditionalFormatting>
  <conditionalFormatting sqref="L41:L71 Z41:Z71 AN41:AN71">
    <cfRule type="expression" dxfId="170" priority="138" stopIfTrue="1">
      <formula>IF(MONTH(D41)=MONTH(D$41),TRUE,FALSE)</formula>
    </cfRule>
    <cfRule type="expression" dxfId="169" priority="137" stopIfTrue="1">
      <formula>IF(AND(MONTH(D41)=MONTH(D$41),OR(C41=0,F41&lt;&gt;0)),TRUE,FALSE)</formula>
    </cfRule>
    <cfRule type="expression" dxfId="168" priority="136" stopIfTrue="1">
      <formula>IF(AND(MONTH(D41)=MONTH(D$41),L41&lt;&gt;0),TRUE,FALSE)</formula>
    </cfRule>
  </conditionalFormatting>
  <conditionalFormatting sqref="M5:M35 AA5:AA35 AO5:AO35">
    <cfRule type="expression" dxfId="167" priority="18" stopIfTrue="1">
      <formula>TRUE</formula>
    </cfRule>
    <cfRule type="expression" dxfId="166" priority="17" stopIfTrue="1">
      <formula>IF(MONTH(D5)=MONTH(D$5),TRUE,FALSE)</formula>
    </cfRule>
    <cfRule type="expression" dxfId="165" priority="16" stopIfTrue="1">
      <formula>IF(AND(MONTH(D5)=MONTH(D$5),OR(C5=0,F5&lt;&gt;0)),TRUE,FALSE)</formula>
    </cfRule>
  </conditionalFormatting>
  <conditionalFormatting sqref="M41:M71 AA41:AA71 AO41:AO71">
    <cfRule type="expression" dxfId="164" priority="141" stopIfTrue="1">
      <formula>TRUE</formula>
    </cfRule>
    <cfRule type="expression" dxfId="163" priority="140" stopIfTrue="1">
      <formula>IF(MONTH(D41)=MONTH(D$41),TRUE,FALSE)</formula>
    </cfRule>
    <cfRule type="expression" dxfId="162" priority="139" stopIfTrue="1">
      <formula>IF(AND(MONTH(D41)=MONTH(D$41),OR(C41=0,F41&lt;&gt;0)),TRUE,FALSE)</formula>
    </cfRule>
  </conditionalFormatting>
  <conditionalFormatting sqref="N5:N35 AB5:AB35 AP5:AP35">
    <cfRule type="expression" dxfId="161" priority="19" stopIfTrue="1">
      <formula>IF(AND(MONTH(D5)=MONTH(D$5),N5&lt;&gt;0),TRUE,FALSE)</formula>
    </cfRule>
    <cfRule type="expression" dxfId="160" priority="21" stopIfTrue="1">
      <formula>IF(MONTH(D5)=MONTH(D$5),TRUE,FALSE)</formula>
    </cfRule>
    <cfRule type="expression" dxfId="159" priority="20" stopIfTrue="1">
      <formula>IF(AND(MONTH(D5)=MONTH(D$5),OR(C5=0,F5&lt;&gt;0)),TRUE,FALSE)</formula>
    </cfRule>
  </conditionalFormatting>
  <conditionalFormatting sqref="N41:N71 AB41:AB71 AP41:AP71">
    <cfRule type="expression" dxfId="158" priority="142" stopIfTrue="1">
      <formula>IF(AND(MONTH(D41)=MONTH(D$41),N41&lt;&gt;0),TRUE,FALSE)</formula>
    </cfRule>
    <cfRule type="expression" dxfId="157" priority="144" stopIfTrue="1">
      <formula>IF(MONTH(D41)=MONTH(D$41),TRUE,FALSE)</formula>
    </cfRule>
    <cfRule type="expression" dxfId="156" priority="143" stopIfTrue="1">
      <formula>IF(AND(MONTH(D41)=MONTH(D$41),OR(C41=0,F41&lt;&gt;0)),TRUE,FALSE)</formula>
    </cfRule>
  </conditionalFormatting>
  <conditionalFormatting sqref="AR5:AR35 BF5:BF35 BT5:BT35">
    <cfRule type="expression" dxfId="155" priority="39" stopIfTrue="1">
      <formula>TRUE</formula>
    </cfRule>
    <cfRule type="expression" dxfId="154" priority="38" stopIfTrue="1">
      <formula>IF(MONTH(AT5)=MONTH(AT$5),TRUE,FALSE)</formula>
    </cfRule>
    <cfRule type="expression" dxfId="153" priority="37" stopIfTrue="1">
      <formula>IF(AND(MONTH(AT5)=MONTH(AT$5),OR(AS5=0,AU5&lt;&gt;0,AV5&lt;&gt;0)),TRUE,FALSE)</formula>
    </cfRule>
  </conditionalFormatting>
  <conditionalFormatting sqref="AR41:AR71 BF41:BF71 BT41:BT71">
    <cfRule type="expression" dxfId="152" priority="147" stopIfTrue="1">
      <formula>TRUE</formula>
    </cfRule>
    <cfRule type="expression" dxfId="151" priority="145" stopIfTrue="1">
      <formula>IF(AND(MONTH(AT41)=MONTH(AT$41),OR(AS41=0,AU41&lt;&gt;0,AV41&lt;&gt;0)),TRUE,FALSE)</formula>
    </cfRule>
    <cfRule type="expression" dxfId="150" priority="146" stopIfTrue="1">
      <formula>IF(MONTH(AT41)=MONTH(AT$41),TRUE,FALSE)</formula>
    </cfRule>
  </conditionalFormatting>
  <conditionalFormatting sqref="AS5:AS35 BG5:BG35 BU5:BU35">
    <cfRule type="expression" dxfId="149" priority="40" stopIfTrue="1">
      <formula>IF(AND(MONTH(AT5)=MONTH(AT$5),OR(AS5=0,AU5&lt;&gt;0,AV5&lt;&gt;0)),TRUE,FALSE)</formula>
    </cfRule>
    <cfRule type="expression" dxfId="148" priority="41" stopIfTrue="1">
      <formula>IF(MONTH(AT5)=MONTH(AT$5),TRUE,FALSE)</formula>
    </cfRule>
    <cfRule type="expression" dxfId="147" priority="42" stopIfTrue="1">
      <formula>TRUE</formula>
    </cfRule>
  </conditionalFormatting>
  <conditionalFormatting sqref="AS41:AS71 BG41:BG71 BU41:BU71">
    <cfRule type="expression" dxfId="146" priority="148" stopIfTrue="1">
      <formula>IF(AND(MONTH(AT41)=MONTH(AT$41),OR(AS41=0,AU41&lt;&gt;0,AV41&lt;&gt;0)),TRUE,FALSE)</formula>
    </cfRule>
    <cfRule type="expression" dxfId="145" priority="149" stopIfTrue="1">
      <formula>IF(MONTH(AT41)=MONTH(AT$41),TRUE,FALSE)</formula>
    </cfRule>
    <cfRule type="expression" dxfId="144" priority="150" stopIfTrue="1">
      <formula>TRUE</formula>
    </cfRule>
  </conditionalFormatting>
  <conditionalFormatting sqref="AT5:AT35 BH5:BH35 BV5:BV35">
    <cfRule type="expression" dxfId="143" priority="43" stopIfTrue="1">
      <formula>IF(AND(MONTH(AT5)=MONTH(AT$5),OR(AS5=0,AU5&lt;&gt;0,AV5&lt;&gt;0)),TRUE,FALSE)</formula>
    </cfRule>
    <cfRule type="expression" dxfId="142" priority="44" stopIfTrue="1">
      <formula>IF(MONTH(AT5)=MONTH(AT$5),TRUE,FALSE)</formula>
    </cfRule>
    <cfRule type="expression" dxfId="141" priority="45" stopIfTrue="1">
      <formula>TRUE</formula>
    </cfRule>
  </conditionalFormatting>
  <conditionalFormatting sqref="AT41:AT71 BH41:BH71 BV41:BV71">
    <cfRule type="expression" dxfId="140" priority="152" stopIfTrue="1">
      <formula>IF(MONTH(AT41)=MONTH(AT$41),TRUE,FALSE)</formula>
    </cfRule>
    <cfRule type="expression" dxfId="139" priority="153" stopIfTrue="1">
      <formula>TRUE</formula>
    </cfRule>
    <cfRule type="expression" dxfId="138" priority="151" stopIfTrue="1">
      <formula>IF(AND(MONTH(AT41)=MONTH(AT$41),OR(AS41=0,AU41&lt;&gt;0,AV41&lt;&gt;0)),TRUE,FALSE)</formula>
    </cfRule>
  </conditionalFormatting>
  <conditionalFormatting sqref="AU5:AU35 BI5:BI35 BW5:BW35">
    <cfRule type="expression" dxfId="137" priority="46" stopIfTrue="1">
      <formula>IF(AND(MONTH(AT5)=MONTH(AT$5),OR(AS5=0,AU5&lt;&gt;0,AV5&lt;&gt;0)),TRUE,FALSE)</formula>
    </cfRule>
    <cfRule type="expression" dxfId="136" priority="47" stopIfTrue="1">
      <formula>IF(MONTH(AT5)=MONTH(AT$5),TRUE,FALSE)</formula>
    </cfRule>
    <cfRule type="expression" dxfId="135" priority="48" stopIfTrue="1">
      <formula>TRUE</formula>
    </cfRule>
  </conditionalFormatting>
  <conditionalFormatting sqref="AU41:AU71 BI41:BI71 BW41:BW71">
    <cfRule type="expression" dxfId="134" priority="155" stopIfTrue="1">
      <formula>IF(MONTH(AT41)=MONTH(AT$41),TRUE,FALSE)</formula>
    </cfRule>
    <cfRule type="expression" dxfId="133" priority="156" stopIfTrue="1">
      <formula>TRUE</formula>
    </cfRule>
    <cfRule type="expression" dxfId="132" priority="154" stopIfTrue="1">
      <formula>IF(AND(MONTH(AT41)=MONTH(AT$41),OR(AS41=0,AU41&lt;&gt;0,AV41&lt;&gt;0)),TRUE,FALSE)</formula>
    </cfRule>
  </conditionalFormatting>
  <conditionalFormatting sqref="AV5:AV35 BJ5:BJ35 BX5:BX35">
    <cfRule type="expression" dxfId="131" priority="49" stopIfTrue="1">
      <formula>IF(AND(MONTH(AT5)=MONTH(AT$5),OR(AS5=0,AU5&lt;&gt;0,AV5&lt;&gt;0)),TRUE,FALSE)</formula>
    </cfRule>
    <cfRule type="expression" dxfId="130" priority="51" stopIfTrue="1">
      <formula>TRUE</formula>
    </cfRule>
    <cfRule type="expression" dxfId="129" priority="50" stopIfTrue="1">
      <formula>IF(MONTH(AT5)=MONTH(AT$5),TRUE,FALSE)</formula>
    </cfRule>
  </conditionalFormatting>
  <conditionalFormatting sqref="AV41:AV71 BJ41:BJ71 BX41:BX71">
    <cfRule type="expression" dxfId="128" priority="159" stopIfTrue="1">
      <formula>TRUE</formula>
    </cfRule>
    <cfRule type="expression" dxfId="127" priority="158" stopIfTrue="1">
      <formula>IF(MONTH(AT41)=MONTH(AT$41),TRUE,FALSE)</formula>
    </cfRule>
    <cfRule type="expression" dxfId="126" priority="157" stopIfTrue="1">
      <formula>IF(AND(MONTH(AT41)=MONTH(AT$41),OR(AS41=0,AU41&lt;&gt;0,AV41&lt;&gt;0)),TRUE,FALSE)</formula>
    </cfRule>
  </conditionalFormatting>
  <conditionalFormatting sqref="AW5:AW35 BK5:BK35 BY5:BY35">
    <cfRule type="expression" dxfId="125" priority="54" stopIfTrue="1">
      <formula>TRUE</formula>
    </cfRule>
    <cfRule type="expression" dxfId="124" priority="53" stopIfTrue="1">
      <formula>IF(MONTH(AT5)=MONTH(AT$5),TRUE,FALSE)</formula>
    </cfRule>
    <cfRule type="expression" dxfId="123" priority="52" stopIfTrue="1">
      <formula>IF(AND(MONTH(AT5)=MONTH(AT$5),OR(AS5=0,AU5&lt;&gt;0)),TRUE,FALSE)</formula>
    </cfRule>
  </conditionalFormatting>
  <conditionalFormatting sqref="AW41:AW71 BK41:BK71 BY41:BY71">
    <cfRule type="expression" dxfId="122" priority="161" stopIfTrue="1">
      <formula>IF(MONTH(AT41)=MONTH(AT$41),TRUE,FALSE)</formula>
    </cfRule>
    <cfRule type="expression" dxfId="121" priority="162" stopIfTrue="1">
      <formula>TRUE</formula>
    </cfRule>
    <cfRule type="expression" dxfId="120" priority="160" stopIfTrue="1">
      <formula>IF(AND(MONTH(AT41)=MONTH(AT$41),OR(AS41=0,AU41&lt;&gt;0)),TRUE,FALSE)</formula>
    </cfRule>
  </conditionalFormatting>
  <conditionalFormatting sqref="AX5:AX35 BL5:BL35 BZ5:BZ35">
    <cfRule type="expression" dxfId="119" priority="55" stopIfTrue="1">
      <formula>IF(AND(MONTH(AT5)=MONTH(AT$5),OR(AS5=0,AV5&lt;&gt;0)),TRUE,FALSE)</formula>
    </cfRule>
    <cfRule type="expression" dxfId="118" priority="57" stopIfTrue="1">
      <formula>TRUE</formula>
    </cfRule>
    <cfRule type="expression" dxfId="117" priority="56" stopIfTrue="1">
      <formula>IF(MONTH(AT5)=MONTH(AT$5),TRUE,FALSE)</formula>
    </cfRule>
  </conditionalFormatting>
  <conditionalFormatting sqref="AX41:AX71 BL41:BL71 BZ41:BZ71">
    <cfRule type="expression" dxfId="116" priority="164" stopIfTrue="1">
      <formula>IF(MONTH(AT41)=MONTH(AT$41),TRUE,FALSE)</formula>
    </cfRule>
    <cfRule type="expression" dxfId="115" priority="163" stopIfTrue="1">
      <formula>IF(AND(MONTH(AT41)=MONTH(AT$41),OR(AS41=0,AV41&lt;&gt;0)),TRUE,FALSE)</formula>
    </cfRule>
    <cfRule type="expression" dxfId="114" priority="165" stopIfTrue="1">
      <formula>TRUE</formula>
    </cfRule>
  </conditionalFormatting>
  <conditionalFormatting sqref="AY5:AY35 BM5:BM35 CA5:CA35">
    <cfRule type="expression" dxfId="113" priority="221" stopIfTrue="1">
      <formula>IF(MONTH(AT5)=MONTH(AT$5),TRUE,FALSE)</formula>
    </cfRule>
    <cfRule type="expression" dxfId="112" priority="220" stopIfTrue="1">
      <formula>IF(AND(MONTH(AT5)=MONTH(AT$5),OR(AS5=0,AV5&lt;&gt;0)),TRUE,FALSE)</formula>
    </cfRule>
    <cfRule type="expression" dxfId="111" priority="222" stopIfTrue="1">
      <formula>TRUE</formula>
    </cfRule>
  </conditionalFormatting>
  <conditionalFormatting sqref="AY41:AY71 BM41:BM71 CA41:CA71">
    <cfRule type="expression" dxfId="110" priority="231" stopIfTrue="1">
      <formula>TRUE</formula>
    </cfRule>
    <cfRule type="expression" dxfId="109" priority="230" stopIfTrue="1">
      <formula>IF(MONTH(AT41)=MONTH(AT$41),TRUE,FALSE)</formula>
    </cfRule>
    <cfRule type="expression" dxfId="108" priority="229" stopIfTrue="1">
      <formula>IF(AND(MONTH(AT41)=MONTH(AT$41),OR(AS41=0,AV41&lt;&gt;0)),TRUE,FALSE)</formula>
    </cfRule>
  </conditionalFormatting>
  <conditionalFormatting sqref="AZ5:AZ35 BN5:BN35 CB5:CB35">
    <cfRule type="expression" dxfId="107" priority="58" stopIfTrue="1">
      <formula>IF(AND(MONTH(AT5)=MONTH(AT$5),AZ5&lt;&gt;0),TRUE,FALSE)</formula>
    </cfRule>
    <cfRule type="expression" dxfId="106" priority="59" stopIfTrue="1">
      <formula>IF(AND(MONTH(AT5)=MONTH(AT$5),OR(AS5=0,AV5&lt;&gt;0)),TRUE,FALSE)</formula>
    </cfRule>
    <cfRule type="expression" dxfId="105" priority="60" stopIfTrue="1">
      <formula>IF(MONTH(AT5)=MONTH(AT$5),TRUE,FALSE)</formula>
    </cfRule>
  </conditionalFormatting>
  <conditionalFormatting sqref="AZ41:AZ71 BN41:BN71 CB41:CB71">
    <cfRule type="expression" dxfId="104" priority="166" stopIfTrue="1">
      <formula>IF(AND(MONTH(AT41)=MONTH(AT$41),AZ41&lt;&gt;0),TRUE,FALSE)</formula>
    </cfRule>
    <cfRule type="expression" dxfId="103" priority="167" stopIfTrue="1">
      <formula>IF(AND(MONTH(AT41)=MONTH(AT$41),OR(AS41=0,AV41&lt;&gt;0)),TRUE,FALSE)</formula>
    </cfRule>
    <cfRule type="expression" dxfId="102" priority="168" stopIfTrue="1">
      <formula>IF(MONTH(AT41)=MONTH(AT$41),TRUE,FALSE)</formula>
    </cfRule>
  </conditionalFormatting>
  <conditionalFormatting sqref="BA5:BA35 BO5:BO35 CC5:CC35">
    <cfRule type="expression" dxfId="101" priority="61" stopIfTrue="1">
      <formula>IF(AND(MONTH(AT5)=MONTH(AT$5),OR(AS5=0,AV5&lt;&gt;0)),TRUE,FALSE)</formula>
    </cfRule>
    <cfRule type="expression" dxfId="100" priority="62" stopIfTrue="1">
      <formula>IF(MONTH(AT5)=MONTH(AT$5),TRUE,FALSE)</formula>
    </cfRule>
    <cfRule type="expression" dxfId="99" priority="63" stopIfTrue="1">
      <formula>TRUE</formula>
    </cfRule>
  </conditionalFormatting>
  <conditionalFormatting sqref="BA41:BA71 BO41:BO71 CC41:CC71">
    <cfRule type="expression" dxfId="98" priority="171" stopIfTrue="1">
      <formula>TRUE</formula>
    </cfRule>
    <cfRule type="expression" dxfId="97" priority="170" stopIfTrue="1">
      <formula>IF(MONTH(AT41)=MONTH(AT$41),TRUE,FALSE)</formula>
    </cfRule>
    <cfRule type="expression" dxfId="96" priority="169" stopIfTrue="1">
      <formula>IF(AND(MONTH(AT41)=MONTH(AT$41),OR(AS41=0,AV41&lt;&gt;0)),TRUE,FALSE)</formula>
    </cfRule>
  </conditionalFormatting>
  <conditionalFormatting sqref="BB5:BB35 BP5:BP35 CD5:CD35">
    <cfRule type="expression" dxfId="95" priority="65" stopIfTrue="1">
      <formula>IF(AND(MONTH(AT5)=MONTH(AT$5),OR(AS5=0,AV5&lt;&gt;0)),TRUE,FALSE)</formula>
    </cfRule>
    <cfRule type="expression" dxfId="94" priority="64" stopIfTrue="1">
      <formula>IF(AND(MONTH(AT5)=MONTH(AT$5),BB5&lt;&gt;0),TRUE,FALSE)</formula>
    </cfRule>
    <cfRule type="expression" dxfId="93" priority="66" stopIfTrue="1">
      <formula>IF(MONTH(AT5)=MONTH(AT$5),TRUE,FALSE)</formula>
    </cfRule>
  </conditionalFormatting>
  <conditionalFormatting sqref="BB41:BB71 BP41:BP71 CD41:CD71">
    <cfRule type="expression" dxfId="92" priority="172" stopIfTrue="1">
      <formula>IF(AND(MONTH(AT41)=MONTH(AT$41),BB41&lt;&gt;0),TRUE,FALSE)</formula>
    </cfRule>
    <cfRule type="expression" dxfId="91" priority="173" stopIfTrue="1">
      <formula>IF(AND(MONTH(AT41)=MONTH(AT$41),OR(AS41=0,AV41&lt;&gt;0)),TRUE,FALSE)</formula>
    </cfRule>
    <cfRule type="expression" dxfId="90" priority="174" stopIfTrue="1">
      <formula>IF(MONTH(AT41)=MONTH(AT$41),TRUE,FALSE)</formula>
    </cfRule>
  </conditionalFormatting>
  <conditionalFormatting sqref="BC5:BC35 BQ5:BQ35 CE5:CE35">
    <cfRule type="expression" dxfId="89" priority="67" stopIfTrue="1">
      <formula>IF(AND(MONTH(AT5)=MONTH(AT$5),OR(AS5=0,AV5&lt;&gt;0)),TRUE,FALSE)</formula>
    </cfRule>
    <cfRule type="expression" dxfId="88" priority="69" stopIfTrue="1">
      <formula>TRUE</formula>
    </cfRule>
    <cfRule type="expression" dxfId="87" priority="68" stopIfTrue="1">
      <formula>IF(MONTH(AT5)=MONTH(AT$5),TRUE,FALSE)</formula>
    </cfRule>
  </conditionalFormatting>
  <conditionalFormatting sqref="BC41:BC71 BQ41:BQ71 CE41:CE71">
    <cfRule type="expression" dxfId="86" priority="175" stopIfTrue="1">
      <formula>IF(AND(MONTH(AT41)=MONTH(AT$41),OR(AS41=0,AV41&lt;&gt;0)),TRUE,FALSE)</formula>
    </cfRule>
    <cfRule type="expression" dxfId="85" priority="176" stopIfTrue="1">
      <formula>IF(MONTH(AT41)=MONTH(AT$41),TRUE,FALSE)</formula>
    </cfRule>
    <cfRule type="expression" dxfId="84" priority="177" stopIfTrue="1">
      <formula>TRUE</formula>
    </cfRule>
  </conditionalFormatting>
  <conditionalFormatting sqref="BD5:BD35 BR5:BR35 CF5:CF35">
    <cfRule type="expression" dxfId="83" priority="72" stopIfTrue="1">
      <formula>IF(MONTH(AT5)=MONTH(AT$5),TRUE,FALSE)</formula>
    </cfRule>
    <cfRule type="expression" dxfId="82" priority="71" stopIfTrue="1">
      <formula>IF(AND(MONTH(AT5)=MONTH(AT$5),OR(AS5=0,AV5&lt;&gt;0)),TRUE,FALSE)</formula>
    </cfRule>
    <cfRule type="expression" dxfId="81" priority="70" stopIfTrue="1">
      <formula>IF(AND(MONTH(AT5)=MONTH(AT$5),BD5&lt;&gt;0),TRUE,FALSE)</formula>
    </cfRule>
  </conditionalFormatting>
  <conditionalFormatting sqref="BD41:BD71 BR41:BR71 CF41:CF71">
    <cfRule type="expression" dxfId="80" priority="178" stopIfTrue="1">
      <formula>IF(AND(MONTH(AT41)=MONTH(AT$41),BD41&lt;&gt;0),TRUE,FALSE)</formula>
    </cfRule>
    <cfRule type="expression" dxfId="79" priority="179" stopIfTrue="1">
      <formula>IF(AND(MONTH(AT41)=MONTH(AT$41),OR(AS41=0,AV41&lt;&gt;0)),TRUE,FALSE)</formula>
    </cfRule>
    <cfRule type="expression" dxfId="78" priority="180" stopIfTrue="1">
      <formula>IF(MONTH(AT41)=MONTH(AT$41),TRUE,FALSE)</formula>
    </cfRule>
  </conditionalFormatting>
  <conditionalFormatting sqref="CH5:CH35">
    <cfRule type="expression" dxfId="77" priority="73" stopIfTrue="1">
      <formula>IF(AND(MONTH(CJ5)=MONTH(CJ$5),OR(CI5=0,CK5&lt;&gt;0,CL5&lt;&gt;0)),TRUE,FALSE)</formula>
    </cfRule>
    <cfRule type="expression" dxfId="76" priority="74" stopIfTrue="1">
      <formula>IF(MONTH(CJ5)=MONTH(CJ$5),TRUE,FALSE)</formula>
    </cfRule>
    <cfRule type="expression" dxfId="75" priority="75" stopIfTrue="1">
      <formula>TRUE</formula>
    </cfRule>
  </conditionalFormatting>
  <conditionalFormatting sqref="CH41:CH71">
    <cfRule type="expression" dxfId="74" priority="181" stopIfTrue="1">
      <formula>IF(AND(MONTH(CJ41)=MONTH(CJ$41),OR(CI41=0,CK41&lt;&gt;0,CL41&lt;&gt;0)),TRUE,FALSE)</formula>
    </cfRule>
    <cfRule type="expression" dxfId="73" priority="183" stopIfTrue="1">
      <formula>TRUE</formula>
    </cfRule>
    <cfRule type="expression" dxfId="72" priority="182" stopIfTrue="1">
      <formula>IF(MONTH(CJ41)=MONTH(CJ$41),TRUE,FALSE)</formula>
    </cfRule>
  </conditionalFormatting>
  <conditionalFormatting sqref="CI5:CI35">
    <cfRule type="expression" dxfId="71" priority="78" stopIfTrue="1">
      <formula>TRUE</formula>
    </cfRule>
    <cfRule type="expression" dxfId="70" priority="76" stopIfTrue="1">
      <formula>IF(AND(MONTH(CJ5)=MONTH(CJ$5),OR(CI5=0,CK5&lt;&gt;0,CL5&lt;&gt;0)),TRUE,FALSE)</formula>
    </cfRule>
    <cfRule type="expression" dxfId="69" priority="77" stopIfTrue="1">
      <formula>IF(MONTH(CJ5)=MONTH(CJ$5),TRUE,FALSE)</formula>
    </cfRule>
  </conditionalFormatting>
  <conditionalFormatting sqref="CI41:CI71">
    <cfRule type="expression" dxfId="68" priority="184" stopIfTrue="1">
      <formula>IF(AND(MONTH(CJ41)=MONTH(CJ$41),OR(CI41=0,CK41&lt;&gt;0,CL41&lt;&gt;0)),TRUE,FALSE)</formula>
    </cfRule>
    <cfRule type="expression" dxfId="67" priority="185" stopIfTrue="1">
      <formula>IF(MONTH(CJ41)=MONTH(CJ$41),TRUE,FALSE)</formula>
    </cfRule>
    <cfRule type="expression" dxfId="66" priority="186" stopIfTrue="1">
      <formula>TRUE</formula>
    </cfRule>
  </conditionalFormatting>
  <conditionalFormatting sqref="CJ5:CJ35">
    <cfRule type="expression" dxfId="65" priority="79" stopIfTrue="1">
      <formula>IF(AND(MONTH(CJ5)=MONTH(CJ$5),OR(CI5=0,CK5&lt;&gt;0,CL5&lt;&gt;0)),TRUE,FALSE)</formula>
    </cfRule>
    <cfRule type="expression" dxfId="64" priority="80" stopIfTrue="1">
      <formula>IF(MONTH(CJ5)=MONTH(CJ$5),TRUE,FALSE)</formula>
    </cfRule>
    <cfRule type="expression" dxfId="63" priority="81" stopIfTrue="1">
      <formula>TRUE</formula>
    </cfRule>
  </conditionalFormatting>
  <conditionalFormatting sqref="CJ41:CJ71">
    <cfRule type="expression" dxfId="62" priority="187" stopIfTrue="1">
      <formula>IF(AND(MONTH(CJ41)=MONTH(CJ$41),OR(CI41=0,CK41&lt;&gt;0,CL41&lt;&gt;0)),TRUE,FALSE)</formula>
    </cfRule>
    <cfRule type="expression" dxfId="61" priority="188" stopIfTrue="1">
      <formula>IF(MONTH(CJ41)=MONTH(CJ$41),TRUE,FALSE)</formula>
    </cfRule>
    <cfRule type="expression" dxfId="60" priority="189" stopIfTrue="1">
      <formula>TRUE</formula>
    </cfRule>
  </conditionalFormatting>
  <conditionalFormatting sqref="CK5:CK35">
    <cfRule type="expression" dxfId="59" priority="82" stopIfTrue="1">
      <formula>IF(AND(MONTH(CJ5)=MONTH(CJ$5),OR(CI5=0,CK5&lt;&gt;0,CL5&lt;&gt;0)),TRUE,FALSE)</formula>
    </cfRule>
    <cfRule type="expression" dxfId="58" priority="83" stopIfTrue="1">
      <formula>IF(MONTH(CJ5)=MONTH(CJ$5),TRUE,FALSE)</formula>
    </cfRule>
    <cfRule type="expression" dxfId="57" priority="84" stopIfTrue="1">
      <formula>TRUE</formula>
    </cfRule>
  </conditionalFormatting>
  <conditionalFormatting sqref="CK41:CK71">
    <cfRule type="expression" dxfId="56" priority="190" stopIfTrue="1">
      <formula>IF(AND(MONTH(CJ41)=MONTH(CJ$41),OR(CI41=0,CK41&lt;&gt;0,CL41&lt;&gt;0)),TRUE,FALSE)</formula>
    </cfRule>
    <cfRule type="expression" dxfId="55" priority="191" stopIfTrue="1">
      <formula>IF(MONTH(CJ41)=MONTH(CJ$41),TRUE,FALSE)</formula>
    </cfRule>
    <cfRule type="expression" dxfId="54" priority="192" stopIfTrue="1">
      <formula>TRUE</formula>
    </cfRule>
  </conditionalFormatting>
  <conditionalFormatting sqref="CL5:CL35">
    <cfRule type="expression" dxfId="53" priority="85" stopIfTrue="1">
      <formula>IF(AND(MONTH(CJ5)=MONTH(CJ$5),OR(CI5=0,CK5&lt;&gt;0,CL5&lt;&gt;0)),TRUE,FALSE)</formula>
    </cfRule>
    <cfRule type="expression" dxfId="52" priority="86" stopIfTrue="1">
      <formula>IF(MONTH(CJ5)=MONTH(CJ$5),TRUE,FALSE)</formula>
    </cfRule>
    <cfRule type="expression" dxfId="51" priority="87" stopIfTrue="1">
      <formula>TRUE</formula>
    </cfRule>
  </conditionalFormatting>
  <conditionalFormatting sqref="CL41:CL71">
    <cfRule type="expression" dxfId="50" priority="193" stopIfTrue="1">
      <formula>IF(AND(MONTH(CJ41)=MONTH(CJ$41),OR(CI41=0,CK41&lt;&gt;0,CL41&lt;&gt;0)),TRUE,FALSE)</formula>
    </cfRule>
    <cfRule type="expression" dxfId="49" priority="195" stopIfTrue="1">
      <formula>TRUE</formula>
    </cfRule>
    <cfRule type="expression" dxfId="48" priority="194" stopIfTrue="1">
      <formula>IF(MONTH(CJ41)=MONTH(CJ$41),TRUE,FALSE)</formula>
    </cfRule>
  </conditionalFormatting>
  <conditionalFormatting sqref="CM5:CM35">
    <cfRule type="expression" dxfId="47" priority="88" stopIfTrue="1">
      <formula>IF(AND(MONTH(CJ5)=MONTH(CJ$5),OR(CI5=0,CK5&lt;&gt;0)),TRUE,FALSE)</formula>
    </cfRule>
    <cfRule type="expression" dxfId="46" priority="89" stopIfTrue="1">
      <formula>IF(MONTH(CJ5)=MONTH(CJ$5),TRUE,FALSE)</formula>
    </cfRule>
    <cfRule type="expression" dxfId="45" priority="90" stopIfTrue="1">
      <formula>TRUE</formula>
    </cfRule>
  </conditionalFormatting>
  <conditionalFormatting sqref="CM41:CM71">
    <cfRule type="expression" dxfId="44" priority="196" stopIfTrue="1">
      <formula>IF(AND(MONTH(CJ41)=MONTH(CJ$41),OR(CI41=0,CK41&lt;&gt;0)),TRUE,FALSE)</formula>
    </cfRule>
    <cfRule type="expression" dxfId="43" priority="197" stopIfTrue="1">
      <formula>IF(MONTH(CJ41)=MONTH(CJ$41),TRUE,FALSE)</formula>
    </cfRule>
    <cfRule type="expression" dxfId="42" priority="198" stopIfTrue="1">
      <formula>TRUE</formula>
    </cfRule>
  </conditionalFormatting>
  <conditionalFormatting sqref="CN5:CN35">
    <cfRule type="expression" dxfId="41" priority="92" stopIfTrue="1">
      <formula>IF(MONTH(CJ5)=MONTH(CJ$5),TRUE,FALSE)</formula>
    </cfRule>
    <cfRule type="expression" dxfId="40" priority="91" stopIfTrue="1">
      <formula>IF(AND(MONTH(CJ5)=MONTH(CJ$5),OR(CI5=0,CL5&lt;&gt;0)),TRUE,FALSE)</formula>
    </cfRule>
    <cfRule type="expression" dxfId="39" priority="93" stopIfTrue="1">
      <formula>TRUE</formula>
    </cfRule>
  </conditionalFormatting>
  <conditionalFormatting sqref="CN41:CN71">
    <cfRule type="expression" dxfId="38" priority="199" stopIfTrue="1">
      <formula>IF(AND(MONTH(CJ41)=MONTH(CJ$41),OR(CI41=0,CL41&lt;&gt;0)),TRUE,FALSE)</formula>
    </cfRule>
    <cfRule type="expression" dxfId="37" priority="200" stopIfTrue="1">
      <formula>IF(MONTH(CJ41)=MONTH(CJ$41),TRUE,FALSE)</formula>
    </cfRule>
    <cfRule type="expression" dxfId="36" priority="201" stopIfTrue="1">
      <formula>TRUE</formula>
    </cfRule>
  </conditionalFormatting>
  <conditionalFormatting sqref="CO5:CO35">
    <cfRule type="expression" dxfId="35" priority="224" stopIfTrue="1">
      <formula>IF(MONTH(CJ5)=MONTH(CJ$5),TRUE,FALSE)</formula>
    </cfRule>
    <cfRule type="expression" dxfId="34" priority="223" stopIfTrue="1">
      <formula>IF(AND(MONTH(CJ5)=MONTH(CJ$5),OR(CI5=0,CL5&lt;&gt;0)),TRUE,FALSE)</formula>
    </cfRule>
    <cfRule type="expression" dxfId="33" priority="225" stopIfTrue="1">
      <formula>TRUE</formula>
    </cfRule>
  </conditionalFormatting>
  <conditionalFormatting sqref="CO41:CO71">
    <cfRule type="expression" dxfId="32" priority="234" stopIfTrue="1">
      <formula>TRUE</formula>
    </cfRule>
    <cfRule type="expression" dxfId="31" priority="232" stopIfTrue="1">
      <formula>IF(AND(MONTH(CJ41)=MONTH(CJ$41),OR(CI41=0,CL41&lt;&gt;0)),TRUE,FALSE)</formula>
    </cfRule>
    <cfRule type="expression" dxfId="30" priority="233" stopIfTrue="1">
      <formula>IF(MONTH(CJ41)=MONTH(CJ$41),TRUE,FALSE)</formula>
    </cfRule>
  </conditionalFormatting>
  <conditionalFormatting sqref="CP5:CP35">
    <cfRule type="expression" dxfId="29" priority="94" stopIfTrue="1">
      <formula>IF(AND(MONTH(CJ5)=MONTH(CJ$5),CP5&lt;&gt;0),TRUE,FALSE)</formula>
    </cfRule>
    <cfRule type="expression" dxfId="28" priority="95" stopIfTrue="1">
      <formula>IF(AND(MONTH(CJ5)=MONTH(CJ$5),OR(CI5=0,CL5&lt;&gt;0)),TRUE,FALSE)</formula>
    </cfRule>
    <cfRule type="expression" dxfId="27" priority="96" stopIfTrue="1">
      <formula>IF(MONTH(CJ5)=MONTH(CJ$5),TRUE,FALSE)</formula>
    </cfRule>
  </conditionalFormatting>
  <conditionalFormatting sqref="CP41:CP71">
    <cfRule type="expression" dxfId="26" priority="203" stopIfTrue="1">
      <formula>IF(AND(MONTH(CJ41)=MONTH(CJ$41),OR(CI41=0,CL41&lt;&gt;0)),TRUE,FALSE)</formula>
    </cfRule>
    <cfRule type="expression" dxfId="25" priority="202" stopIfTrue="1">
      <formula>IF(AND(MONTH(CJ41)=MONTH(CJ$41),CP41&lt;&gt;0),TRUE,FALSE)</formula>
    </cfRule>
    <cfRule type="expression" dxfId="24" priority="204" stopIfTrue="1">
      <formula>IF(MONTH(CJ41)=MONTH(CJ$41),TRUE,FALSE)</formula>
    </cfRule>
  </conditionalFormatting>
  <conditionalFormatting sqref="CQ5:CQ35">
    <cfRule type="expression" dxfId="23" priority="99" stopIfTrue="1">
      <formula>TRUE</formula>
    </cfRule>
    <cfRule type="expression" dxfId="22" priority="98" stopIfTrue="1">
      <formula>IF(MONTH(CJ5)=MONTH(CJ$5),TRUE,FALSE)</formula>
    </cfRule>
    <cfRule type="expression" dxfId="21" priority="97" stopIfTrue="1">
      <formula>IF(AND(MONTH(CJ5)=MONTH(CJ$5),OR(CI5=0,CL5&lt;&gt;0)),TRUE,FALSE)</formula>
    </cfRule>
  </conditionalFormatting>
  <conditionalFormatting sqref="CQ41:CQ71">
    <cfRule type="expression" dxfId="20" priority="205" stopIfTrue="1">
      <formula>IF(AND(MONTH(CJ41)=MONTH(CJ$41),OR(CI41=0,CL41&lt;&gt;0)),TRUE,FALSE)</formula>
    </cfRule>
    <cfRule type="expression" dxfId="19" priority="206" stopIfTrue="1">
      <formula>IF(MONTH(CJ41)=MONTH(CJ$41),TRUE,FALSE)</formula>
    </cfRule>
    <cfRule type="expression" dxfId="18" priority="207" stopIfTrue="1">
      <formula>TRUE</formula>
    </cfRule>
  </conditionalFormatting>
  <conditionalFormatting sqref="CR5:CR35">
    <cfRule type="expression" dxfId="17" priority="102" stopIfTrue="1">
      <formula>IF(MONTH(CJ5)=MONTH(CJ$5),TRUE,FALSE)</formula>
    </cfRule>
    <cfRule type="expression" dxfId="16" priority="100" stopIfTrue="1">
      <formula>IF(AND(MONTH(CJ5)=MONTH(CJ$5),CR5&lt;&gt;0),TRUE,FALSE)</formula>
    </cfRule>
    <cfRule type="expression" dxfId="15" priority="101" stopIfTrue="1">
      <formula>IF(AND(MONTH(CJ5)=MONTH(CJ$5),OR(CI5=0,CL5&lt;&gt;0)),TRUE,FALSE)</formula>
    </cfRule>
  </conditionalFormatting>
  <conditionalFormatting sqref="CR41:CR71">
    <cfRule type="expression" dxfId="14" priority="210" stopIfTrue="1">
      <formula>IF(MONTH(CJ41)=MONTH(CJ$41),TRUE,FALSE)</formula>
    </cfRule>
    <cfRule type="expression" dxfId="13" priority="208" stopIfTrue="1">
      <formula>IF(AND(MONTH(CJ41)=MONTH(CJ$41),CR41&lt;&gt;0),TRUE,FALSE)</formula>
    </cfRule>
    <cfRule type="expression" dxfId="12" priority="209" stopIfTrue="1">
      <formula>IF(AND(MONTH(CJ41)=MONTH(CJ$41),OR(CI41=0,CL41&lt;&gt;0)),TRUE,FALSE)</formula>
    </cfRule>
  </conditionalFormatting>
  <conditionalFormatting sqref="CS5:CS35">
    <cfRule type="expression" dxfId="11" priority="104" stopIfTrue="1">
      <formula>IF(MONTH(CJ5)=MONTH(CJ$5),TRUE,FALSE)</formula>
    </cfRule>
    <cfRule type="expression" dxfId="10" priority="105" stopIfTrue="1">
      <formula>TRUE</formula>
    </cfRule>
    <cfRule type="expression" dxfId="9" priority="103" stopIfTrue="1">
      <formula>IF(AND(MONTH(CJ5)=MONTH(CJ$5),OR(CI5=0,CL5&lt;&gt;0)),TRUE,FALSE)</formula>
    </cfRule>
  </conditionalFormatting>
  <conditionalFormatting sqref="CS41:CS71">
    <cfRule type="expression" dxfId="8" priority="211" stopIfTrue="1">
      <formula>IF(AND(MONTH(CJ41)=MONTH(CJ$41),OR(CI41=0,CL41&lt;&gt;0)),TRUE,FALSE)</formula>
    </cfRule>
    <cfRule type="expression" dxfId="7" priority="213" stopIfTrue="1">
      <formula>TRUE</formula>
    </cfRule>
    <cfRule type="expression" dxfId="6" priority="212" stopIfTrue="1">
      <formula>IF(MONTH(CJ41)=MONTH(CJ$41),TRUE,FALSE)</formula>
    </cfRule>
  </conditionalFormatting>
  <conditionalFormatting sqref="CT5:CT35">
    <cfRule type="expression" dxfId="5" priority="106" stopIfTrue="1">
      <formula>IF(AND(MONTH(CJ5)=MONTH(CJ$5),CT5&lt;&gt;0),TRUE,FALSE)</formula>
    </cfRule>
    <cfRule type="expression" dxfId="4" priority="108" stopIfTrue="1">
      <formula>IF(MONTH(CJ5)=MONTH(CJ$5),TRUE,FALSE)</formula>
    </cfRule>
    <cfRule type="expression" dxfId="3" priority="107" stopIfTrue="1">
      <formula>IF(AND(MONTH(CJ5)=MONTH(CJ$5),OR(CI5=0,CL5&lt;&gt;0)),TRUE,FALSE)</formula>
    </cfRule>
  </conditionalFormatting>
  <conditionalFormatting sqref="CT41:CT71">
    <cfRule type="expression" dxfId="2" priority="215" stopIfTrue="1">
      <formula>IF(AND(MONTH(CJ41)=MONTH(CJ$41),OR(CI41=0,CL41&lt;&gt;0)),TRUE,FALSE)</formula>
    </cfRule>
    <cfRule type="expression" dxfId="1" priority="214" stopIfTrue="1">
      <formula>IF(AND(MONTH(CJ41)=MONTH(CJ$41),CT41&lt;&gt;0),TRUE,FALSE)</formula>
    </cfRule>
    <cfRule type="expression" dxfId="0" priority="216" stopIfTrue="1">
      <formula>IF(MONTH(CJ41)=MONTH(CJ$41),TRUE,FALSE)</formula>
    </cfRule>
  </conditionalFormatting>
  <printOptions horizontalCentered="1"/>
  <pageMargins left="0.19685039370078741" right="0.19685039370078741" top="0.19685039370078741" bottom="0.19685039370078741" header="0.19685039370078741" footer="0.19685039370078741"/>
  <pageSetup paperSize="9" scale="65" fitToHeight="2" orientation="landscape" r:id="rId1"/>
  <headerFooter alignWithMargins="0"/>
  <rowBreaks count="1" manualBreakCount="1">
    <brk id="3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"/>
  <sheetViews>
    <sheetView workbookViewId="0">
      <selection activeCell="M24" sqref="M24"/>
    </sheetView>
  </sheetViews>
  <sheetFormatPr baseColWidth="10" defaultRowHeight="12.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9290083-bd2f-48a2-8ac5-09a524b17d15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37</vt:i4>
      </vt:variant>
    </vt:vector>
  </HeadingPairs>
  <TitlesOfParts>
    <vt:vector size="49" baseType="lpstr">
      <vt:lpstr>Suivi Congés &amp; RTT</vt:lpstr>
      <vt:lpstr>CP de base</vt:lpstr>
      <vt:lpstr>CPA</vt:lpstr>
      <vt:lpstr>RTT</vt:lpstr>
      <vt:lpstr>Q2</vt:lpstr>
      <vt:lpstr>Modalités CP</vt:lpstr>
      <vt:lpstr>CP</vt:lpstr>
      <vt:lpstr>Calendrier</vt:lpstr>
      <vt:lpstr>Feuil1</vt:lpstr>
      <vt:lpstr>Feuil2</vt:lpstr>
      <vt:lpstr>Feuil4</vt:lpstr>
      <vt:lpstr>Par. CAL.</vt:lpstr>
      <vt:lpstr>AnEnCours</vt:lpstr>
      <vt:lpstr>conges_matin</vt:lpstr>
      <vt:lpstr>conges_soir</vt:lpstr>
      <vt:lpstr>d_CET</vt:lpstr>
      <vt:lpstr>'Suivi Congés &amp; RTT'!d_CP</vt:lpstr>
      <vt:lpstr>d_Cpan</vt:lpstr>
      <vt:lpstr>'Suivi Congés &amp; RTT'!d_CPex</vt:lpstr>
      <vt:lpstr>'Suivi Congés &amp; RTT'!d_dea</vt:lpstr>
      <vt:lpstr>'Suivi Congés &amp; RTT'!d_Q1M</vt:lpstr>
      <vt:lpstr>'Suivi Congés &amp; RTT'!d_Q1S</vt:lpstr>
      <vt:lpstr>'Suivi Congés &amp; RTT'!d_Q2</vt:lpstr>
      <vt:lpstr>d_total</vt:lpstr>
      <vt:lpstr>date_debut</vt:lpstr>
      <vt:lpstr>date_debut1</vt:lpstr>
      <vt:lpstr>'Suivi Congés &amp; RTT'!DEA_acquis</vt:lpstr>
      <vt:lpstr>debut</vt:lpstr>
      <vt:lpstr>h_CET</vt:lpstr>
      <vt:lpstr>'Suivi Congés &amp; RTT'!h_CP</vt:lpstr>
      <vt:lpstr>h_CPan</vt:lpstr>
      <vt:lpstr>'Suivi Congés &amp; RTT'!h_CPex</vt:lpstr>
      <vt:lpstr>'Suivi Congés &amp; RTT'!h_DDeb</vt:lpstr>
      <vt:lpstr>'Suivi Congés &amp; RTT'!h_DEA</vt:lpstr>
      <vt:lpstr>'Suivi Congés &amp; RTT'!h_Dfin</vt:lpstr>
      <vt:lpstr>'Suivi Congés &amp; RTT'!h_JOuvrés</vt:lpstr>
      <vt:lpstr>'Suivi Congés &amp; RTT'!h_PartDDeb</vt:lpstr>
      <vt:lpstr>'Suivi Congés &amp; RTT'!H_PartDFin</vt:lpstr>
      <vt:lpstr>'Suivi Congés &amp; RTT'!h_Q1M</vt:lpstr>
      <vt:lpstr>'Suivi Congés &amp; RTT'!h_Q1S</vt:lpstr>
      <vt:lpstr>'Suivi Congés &amp; RTT'!h_Q2</vt:lpstr>
      <vt:lpstr>Calendrier!Impression_des_titres</vt:lpstr>
      <vt:lpstr>'Suivi Congés &amp; RTT'!Impression_des_titres</vt:lpstr>
      <vt:lpstr>param_jours_feries</vt:lpstr>
      <vt:lpstr>param_jours_feries_libelles</vt:lpstr>
      <vt:lpstr>param_jours_semaine</vt:lpstr>
      <vt:lpstr>Calendrier!Zone_d_impression</vt:lpstr>
      <vt:lpstr>'Par. CAL.'!Zone_d_impression</vt:lpstr>
      <vt:lpstr>'Suivi Congés &amp; RTT'!Zone_d_impression</vt:lpstr>
    </vt:vector>
  </TitlesOfParts>
  <Company>LOGICA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d'absence</dc:title>
  <dc:creator>CFE-CGC de CGI</dc:creator>
  <cp:lastModifiedBy>Amsellem, Youval</cp:lastModifiedBy>
  <cp:lastPrinted>2016-07-20T16:33:42Z</cp:lastPrinted>
  <dcterms:created xsi:type="dcterms:W3CDTF">2003-11-04T16:51:01Z</dcterms:created>
  <dcterms:modified xsi:type="dcterms:W3CDTF">2025-12-05T15:26:47Z</dcterms:modified>
</cp:coreProperties>
</file>